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lever.sharepoint.com/sites/FoodWasteGrowthHacking/Shared Documents/General/UFS.com Theme Content/Toolkit downloads/NL/"/>
    </mc:Choice>
  </mc:AlternateContent>
  <xr:revisionPtr revIDLastSave="66" documentId="11_5E425F3BBB8F668EC2E5773009115A7E106AD981" xr6:coauthVersionLast="46" xr6:coauthVersionMax="47" xr10:uidLastSave="{4938127B-9094-4C3B-9C0F-DF34256AB0A5}"/>
  <bookViews>
    <workbookView xWindow="555" yWindow="315" windowWidth="19935" windowHeight="10605" xr2:uid="{00000000-000D-0000-FFFF-FFFF00000000}"/>
  </bookViews>
  <sheets>
    <sheet name="1. Basis" sheetId="1" r:id="rId1"/>
    <sheet name="2. Verkoop Volumes" sheetId="3" r:id="rId2"/>
    <sheet name="3. StarDog" sheetId="4" r:id="rId3"/>
    <sheet name="4. Complexiteit" sheetId="6" r:id="rId4"/>
  </sheets>
  <definedNames>
    <definedName name="_xlnm._FilterDatabase" localSheetId="0" hidden="1">'1. Basis'!$A$11:$H$31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" i="3" l="1"/>
  <c r="B25" i="3" l="1"/>
  <c r="B11" i="3"/>
  <c r="E12" i="1" l="1"/>
  <c r="F12" i="1" s="1"/>
  <c r="E13" i="1"/>
  <c r="F13" i="1" s="1"/>
  <c r="E14" i="1"/>
  <c r="F14" i="1" s="1"/>
  <c r="I11" i="6"/>
  <c r="U11" i="6" s="1"/>
  <c r="I12" i="6"/>
  <c r="U12" i="6" s="1"/>
  <c r="I13" i="6"/>
  <c r="U13" i="6" s="1"/>
  <c r="I14" i="6"/>
  <c r="U14" i="6" s="1"/>
  <c r="I15" i="6"/>
  <c r="U15" i="6" s="1"/>
  <c r="I16" i="6"/>
  <c r="U16" i="6" s="1"/>
  <c r="I17" i="6"/>
  <c r="I18" i="6"/>
  <c r="U18" i="6" s="1"/>
  <c r="I19" i="6"/>
  <c r="U19" i="6" s="1"/>
  <c r="I20" i="6"/>
  <c r="U20" i="6" s="1"/>
  <c r="I21" i="6"/>
  <c r="U21" i="6" s="1"/>
  <c r="I22" i="6"/>
  <c r="U22" i="6" s="1"/>
  <c r="I23" i="6"/>
  <c r="U23" i="6" s="1"/>
  <c r="I24" i="6"/>
  <c r="U24" i="6" s="1"/>
  <c r="I25" i="6"/>
  <c r="U25" i="6" s="1"/>
  <c r="I26" i="6"/>
  <c r="U26" i="6" s="1"/>
  <c r="I27" i="6"/>
  <c r="U27" i="6" s="1"/>
  <c r="I28" i="6"/>
  <c r="U28" i="6" s="1"/>
  <c r="I29" i="6"/>
  <c r="U29" i="6" s="1"/>
  <c r="I10" i="6"/>
  <c r="U10" i="6" s="1"/>
  <c r="D29" i="6"/>
  <c r="E29" i="6" s="1"/>
  <c r="C29" i="6"/>
  <c r="B29" i="6"/>
  <c r="D28" i="6"/>
  <c r="E28" i="6" s="1"/>
  <c r="C28" i="6"/>
  <c r="B28" i="6"/>
  <c r="D27" i="6"/>
  <c r="E27" i="6" s="1"/>
  <c r="C27" i="6"/>
  <c r="B27" i="6"/>
  <c r="D26" i="6"/>
  <c r="E26" i="6" s="1"/>
  <c r="C26" i="6"/>
  <c r="B26" i="6"/>
  <c r="D25" i="6"/>
  <c r="E25" i="6" s="1"/>
  <c r="C25" i="6"/>
  <c r="B25" i="6"/>
  <c r="D24" i="6"/>
  <c r="E24" i="6" s="1"/>
  <c r="C24" i="6"/>
  <c r="B24" i="6"/>
  <c r="D23" i="6"/>
  <c r="E23" i="6" s="1"/>
  <c r="C23" i="6"/>
  <c r="B23" i="6"/>
  <c r="D22" i="6"/>
  <c r="E22" i="6" s="1"/>
  <c r="C22" i="6"/>
  <c r="B22" i="6"/>
  <c r="D21" i="6"/>
  <c r="E21" i="6" s="1"/>
  <c r="C21" i="6"/>
  <c r="B21" i="6"/>
  <c r="D20" i="6"/>
  <c r="E20" i="6" s="1"/>
  <c r="C20" i="6"/>
  <c r="B20" i="6"/>
  <c r="D19" i="6"/>
  <c r="E19" i="6" s="1"/>
  <c r="C19" i="6"/>
  <c r="B19" i="6"/>
  <c r="D18" i="6"/>
  <c r="E18" i="6" s="1"/>
  <c r="C18" i="6"/>
  <c r="B18" i="6"/>
  <c r="U17" i="6"/>
  <c r="D17" i="6"/>
  <c r="E17" i="6" s="1"/>
  <c r="C17" i="6"/>
  <c r="B17" i="6"/>
  <c r="D16" i="6"/>
  <c r="E16" i="6" s="1"/>
  <c r="C16" i="6"/>
  <c r="B16" i="6"/>
  <c r="D15" i="6"/>
  <c r="E15" i="6" s="1"/>
  <c r="C15" i="6"/>
  <c r="B15" i="6"/>
  <c r="D14" i="6"/>
  <c r="E14" i="6" s="1"/>
  <c r="C14" i="6"/>
  <c r="B14" i="6"/>
  <c r="D13" i="6"/>
  <c r="E13" i="6" s="1"/>
  <c r="C13" i="6"/>
  <c r="B13" i="6"/>
  <c r="D12" i="6"/>
  <c r="E12" i="6" s="1"/>
  <c r="C12" i="6"/>
  <c r="B12" i="6"/>
  <c r="D11" i="6"/>
  <c r="E11" i="6" s="1"/>
  <c r="C11" i="6"/>
  <c r="B11" i="6"/>
  <c r="D10" i="6"/>
  <c r="E10" i="6" s="1"/>
  <c r="C10" i="6"/>
  <c r="B10" i="6"/>
  <c r="T30" i="3"/>
  <c r="T29" i="3"/>
  <c r="T28" i="3"/>
  <c r="T27" i="3"/>
  <c r="T26" i="3"/>
  <c r="T25" i="3"/>
  <c r="T24" i="3"/>
  <c r="T23" i="3"/>
  <c r="T22" i="3"/>
  <c r="T21" i="3"/>
  <c r="T20" i="3"/>
  <c r="T19" i="3"/>
  <c r="T18" i="3"/>
  <c r="T17" i="3"/>
  <c r="T16" i="3"/>
  <c r="T15" i="3"/>
  <c r="T14" i="3"/>
  <c r="T13" i="3"/>
  <c r="T12" i="3"/>
  <c r="T11" i="3"/>
  <c r="L30" i="3"/>
  <c r="E31" i="1"/>
  <c r="H31" i="1" s="1"/>
  <c r="E30" i="1"/>
  <c r="H30" i="1" s="1"/>
  <c r="E29" i="1"/>
  <c r="H29" i="1" s="1"/>
  <c r="E28" i="1"/>
  <c r="H28" i="1" s="1"/>
  <c r="E27" i="1"/>
  <c r="H27" i="1" s="1"/>
  <c r="E26" i="1"/>
  <c r="H26" i="1" s="1"/>
  <c r="E25" i="1"/>
  <c r="H25" i="1" s="1"/>
  <c r="E24" i="1"/>
  <c r="H24" i="1" s="1"/>
  <c r="E23" i="1"/>
  <c r="H23" i="1" s="1"/>
  <c r="E22" i="1"/>
  <c r="F22" i="1" s="1"/>
  <c r="E21" i="1"/>
  <c r="H21" i="1" s="1"/>
  <c r="E20" i="1"/>
  <c r="F20" i="1" s="1"/>
  <c r="E19" i="1"/>
  <c r="H19" i="1" s="1"/>
  <c r="E18" i="1"/>
  <c r="H18" i="1" s="1"/>
  <c r="E17" i="1"/>
  <c r="H17" i="1" s="1"/>
  <c r="E16" i="1"/>
  <c r="F16" i="1" s="1"/>
  <c r="E15" i="1"/>
  <c r="H15" i="1" s="1"/>
  <c r="C12" i="3"/>
  <c r="D12" i="3"/>
  <c r="E12" i="3" s="1"/>
  <c r="C13" i="3"/>
  <c r="D13" i="3"/>
  <c r="E13" i="3" s="1"/>
  <c r="C14" i="3"/>
  <c r="D14" i="3"/>
  <c r="E14" i="3" s="1"/>
  <c r="C15" i="3"/>
  <c r="D15" i="3"/>
  <c r="E15" i="3" s="1"/>
  <c r="C16" i="3"/>
  <c r="D16" i="3"/>
  <c r="E16" i="3" s="1"/>
  <c r="C17" i="3"/>
  <c r="D17" i="3"/>
  <c r="E17" i="3" s="1"/>
  <c r="C18" i="3"/>
  <c r="D18" i="3"/>
  <c r="E18" i="3" s="1"/>
  <c r="C19" i="3"/>
  <c r="D19" i="3"/>
  <c r="E19" i="3" s="1"/>
  <c r="C20" i="3"/>
  <c r="D20" i="3"/>
  <c r="E20" i="3" s="1"/>
  <c r="C21" i="3"/>
  <c r="D21" i="3"/>
  <c r="E21" i="3" s="1"/>
  <c r="C22" i="3"/>
  <c r="D22" i="3"/>
  <c r="E22" i="3" s="1"/>
  <c r="C23" i="3"/>
  <c r="D23" i="3"/>
  <c r="E23" i="3" s="1"/>
  <c r="C24" i="3"/>
  <c r="D24" i="3"/>
  <c r="E24" i="3" s="1"/>
  <c r="C25" i="3"/>
  <c r="D25" i="3"/>
  <c r="E25" i="3" s="1"/>
  <c r="C26" i="3"/>
  <c r="D26" i="3"/>
  <c r="E26" i="3" s="1"/>
  <c r="C27" i="3"/>
  <c r="D27" i="3"/>
  <c r="E27" i="3" s="1"/>
  <c r="C28" i="3"/>
  <c r="D28" i="3"/>
  <c r="E28" i="3" s="1"/>
  <c r="C29" i="3"/>
  <c r="D29" i="3"/>
  <c r="E29" i="3" s="1"/>
  <c r="C30" i="3"/>
  <c r="D30" i="3"/>
  <c r="E30" i="3" s="1"/>
  <c r="B30" i="3"/>
  <c r="B29" i="3"/>
  <c r="B28" i="3"/>
  <c r="B27" i="3"/>
  <c r="B26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D11" i="3"/>
  <c r="E11" i="3" s="1"/>
  <c r="C11" i="3"/>
  <c r="H13" i="1" l="1"/>
  <c r="G13" i="1"/>
  <c r="I24" i="3"/>
  <c r="V24" i="3" s="1"/>
  <c r="H14" i="1"/>
  <c r="H12" i="1"/>
  <c r="G14" i="1"/>
  <c r="G12" i="1"/>
  <c r="H18" i="6"/>
  <c r="W18" i="6" s="1"/>
  <c r="G31" i="1"/>
  <c r="H22" i="6"/>
  <c r="W22" i="6" s="1"/>
  <c r="I26" i="3"/>
  <c r="V26" i="3" s="1"/>
  <c r="I18" i="3"/>
  <c r="V18" i="3" s="1"/>
  <c r="G19" i="6"/>
  <c r="H14" i="6"/>
  <c r="W14" i="6" s="1"/>
  <c r="H26" i="6"/>
  <c r="W26" i="6" s="1"/>
  <c r="L15" i="3"/>
  <c r="L23" i="3"/>
  <c r="G14" i="6"/>
  <c r="G18" i="6"/>
  <c r="G11" i="6"/>
  <c r="G27" i="6"/>
  <c r="G22" i="6"/>
  <c r="G15" i="6"/>
  <c r="G26" i="6"/>
  <c r="F10" i="6"/>
  <c r="H10" i="6"/>
  <c r="W10" i="6" s="1"/>
  <c r="F19" i="6"/>
  <c r="H19" i="6"/>
  <c r="W19" i="6" s="1"/>
  <c r="H28" i="6"/>
  <c r="W28" i="6" s="1"/>
  <c r="F28" i="6"/>
  <c r="G28" i="6"/>
  <c r="H17" i="6"/>
  <c r="W17" i="6" s="1"/>
  <c r="G17" i="6"/>
  <c r="F17" i="6"/>
  <c r="H12" i="6"/>
  <c r="W12" i="6" s="1"/>
  <c r="F12" i="6"/>
  <c r="G12" i="6"/>
  <c r="H21" i="6"/>
  <c r="W21" i="6" s="1"/>
  <c r="G21" i="6"/>
  <c r="F21" i="6"/>
  <c r="G23" i="6"/>
  <c r="H16" i="6"/>
  <c r="W16" i="6" s="1"/>
  <c r="F16" i="6"/>
  <c r="G16" i="6"/>
  <c r="F23" i="6"/>
  <c r="H23" i="6"/>
  <c r="W23" i="6" s="1"/>
  <c r="G25" i="6"/>
  <c r="H25" i="6"/>
  <c r="W25" i="6" s="1"/>
  <c r="F25" i="6"/>
  <c r="F11" i="6"/>
  <c r="H11" i="6"/>
  <c r="W11" i="6" s="1"/>
  <c r="H20" i="6"/>
  <c r="W20" i="6" s="1"/>
  <c r="F20" i="6"/>
  <c r="G20" i="6"/>
  <c r="F27" i="6"/>
  <c r="H27" i="6"/>
  <c r="W27" i="6" s="1"/>
  <c r="G13" i="6"/>
  <c r="H13" i="6"/>
  <c r="W13" i="6" s="1"/>
  <c r="F13" i="6"/>
  <c r="G29" i="6"/>
  <c r="H29" i="6"/>
  <c r="W29" i="6" s="1"/>
  <c r="F29" i="6"/>
  <c r="G10" i="6"/>
  <c r="F15" i="6"/>
  <c r="H15" i="6"/>
  <c r="W15" i="6" s="1"/>
  <c r="H24" i="6"/>
  <c r="W24" i="6" s="1"/>
  <c r="F24" i="6"/>
  <c r="G24" i="6"/>
  <c r="F14" i="6"/>
  <c r="F18" i="6"/>
  <c r="F22" i="6"/>
  <c r="F26" i="6"/>
  <c r="L16" i="3"/>
  <c r="L17" i="3"/>
  <c r="L25" i="3"/>
  <c r="L24" i="3"/>
  <c r="L18" i="3"/>
  <c r="L26" i="3"/>
  <c r="L19" i="3"/>
  <c r="L12" i="3"/>
  <c r="L20" i="3"/>
  <c r="L28" i="3"/>
  <c r="L13" i="3"/>
  <c r="L21" i="3"/>
  <c r="L29" i="3"/>
  <c r="L27" i="3"/>
  <c r="L14" i="3"/>
  <c r="L22" i="3"/>
  <c r="F27" i="3"/>
  <c r="F19" i="3"/>
  <c r="I16" i="3"/>
  <c r="V16" i="3" s="1"/>
  <c r="G29" i="1"/>
  <c r="G27" i="3"/>
  <c r="G27" i="1"/>
  <c r="G25" i="1"/>
  <c r="G23" i="1"/>
  <c r="G21" i="1"/>
  <c r="F18" i="1"/>
  <c r="F24" i="1"/>
  <c r="F26" i="1"/>
  <c r="F28" i="1"/>
  <c r="F30" i="1"/>
  <c r="G16" i="1"/>
  <c r="G18" i="1"/>
  <c r="G20" i="1"/>
  <c r="G22" i="1"/>
  <c r="G24" i="1"/>
  <c r="G26" i="1"/>
  <c r="G28" i="1"/>
  <c r="G30" i="1"/>
  <c r="H16" i="1"/>
  <c r="H20" i="1"/>
  <c r="H22" i="1"/>
  <c r="F15" i="1"/>
  <c r="F17" i="1"/>
  <c r="F19" i="1"/>
  <c r="F21" i="1"/>
  <c r="F23" i="1"/>
  <c r="F25" i="1"/>
  <c r="F27" i="1"/>
  <c r="F29" i="1"/>
  <c r="F31" i="1"/>
  <c r="G15" i="1"/>
  <c r="G17" i="1"/>
  <c r="G19" i="1"/>
  <c r="G26" i="3"/>
  <c r="G21" i="3"/>
  <c r="G19" i="3"/>
  <c r="I19" i="3"/>
  <c r="V19" i="3" s="1"/>
  <c r="G18" i="3"/>
  <c r="I27" i="3"/>
  <c r="V27" i="3" s="1"/>
  <c r="I30" i="3"/>
  <c r="V30" i="3" s="1"/>
  <c r="F30" i="3"/>
  <c r="I22" i="3"/>
  <c r="V22" i="3" s="1"/>
  <c r="F22" i="3"/>
  <c r="I14" i="3"/>
  <c r="V14" i="3" s="1"/>
  <c r="F14" i="3"/>
  <c r="G30" i="3"/>
  <c r="G22" i="3"/>
  <c r="G14" i="3"/>
  <c r="I29" i="3"/>
  <c r="V29" i="3" s="1"/>
  <c r="F29" i="3"/>
  <c r="I25" i="3"/>
  <c r="V25" i="3" s="1"/>
  <c r="F25" i="3"/>
  <c r="I21" i="3"/>
  <c r="V21" i="3" s="1"/>
  <c r="F21" i="3"/>
  <c r="I17" i="3"/>
  <c r="V17" i="3" s="1"/>
  <c r="F17" i="3"/>
  <c r="I13" i="3"/>
  <c r="V13" i="3" s="1"/>
  <c r="F13" i="3"/>
  <c r="G17" i="3"/>
  <c r="G13" i="3"/>
  <c r="G25" i="3"/>
  <c r="F28" i="3"/>
  <c r="I28" i="3"/>
  <c r="V28" i="3" s="1"/>
  <c r="G28" i="3"/>
  <c r="F20" i="3"/>
  <c r="I20" i="3"/>
  <c r="V20" i="3" s="1"/>
  <c r="G20" i="3"/>
  <c r="F12" i="3"/>
  <c r="I12" i="3"/>
  <c r="V12" i="3" s="1"/>
  <c r="G12" i="3"/>
  <c r="I23" i="3"/>
  <c r="V23" i="3" s="1"/>
  <c r="G23" i="3"/>
  <c r="F23" i="3"/>
  <c r="F15" i="3"/>
  <c r="I15" i="3"/>
  <c r="V15" i="3" s="1"/>
  <c r="G15" i="3"/>
  <c r="G29" i="3"/>
  <c r="G24" i="3"/>
  <c r="F16" i="3"/>
  <c r="F24" i="3"/>
  <c r="F18" i="3"/>
  <c r="F26" i="3"/>
  <c r="G16" i="3"/>
  <c r="L11" i="3"/>
  <c r="I11" i="3"/>
  <c r="G11" i="3"/>
  <c r="F11" i="3"/>
  <c r="V11" i="3" l="1"/>
  <c r="I33" i="3"/>
</calcChain>
</file>

<file path=xl/sharedStrings.xml><?xml version="1.0" encoding="utf-8"?>
<sst xmlns="http://schemas.openxmlformats.org/spreadsheetml/2006/main" count="67" uniqueCount="52">
  <si>
    <t>Btw @</t>
  </si>
  <si>
    <t>Gang</t>
  </si>
  <si>
    <t>Naam van gerecht</t>
  </si>
  <si>
    <t>Kostprijs</t>
  </si>
  <si>
    <t>Verkoopprijs</t>
  </si>
  <si>
    <t>Verkoopprijs 
excl. btw</t>
  </si>
  <si>
    <t>Marge</t>
  </si>
  <si>
    <t>Verkoopkosten</t>
  </si>
  <si>
    <t>Brutowinst</t>
  </si>
  <si>
    <t>Gerecht 1</t>
  </si>
  <si>
    <t xml:space="preserve">Gerecht 2 </t>
  </si>
  <si>
    <t>Gerecht 3</t>
  </si>
  <si>
    <t>Gerecht 4</t>
  </si>
  <si>
    <t>Gerecht 5</t>
  </si>
  <si>
    <t>Gerecht 6</t>
  </si>
  <si>
    <t>Gerecht 7</t>
  </si>
  <si>
    <t>Gerecht 8</t>
  </si>
  <si>
    <t>Gerecht 9</t>
  </si>
  <si>
    <t>Gerecht 10</t>
  </si>
  <si>
    <t>Gerecht 11</t>
  </si>
  <si>
    <t>Gerecht 12</t>
  </si>
  <si>
    <t>Gerecht 13</t>
  </si>
  <si>
    <t>Gerecht 14</t>
  </si>
  <si>
    <t>Gerecht 15</t>
  </si>
  <si>
    <t>Gerecht 16</t>
  </si>
  <si>
    <t>Gerecht 17</t>
  </si>
  <si>
    <t>Gerecht 18</t>
  </si>
  <si>
    <t>Gerecht 19</t>
  </si>
  <si>
    <t>Gerecht 20</t>
  </si>
  <si>
    <t>Cost</t>
  </si>
  <si>
    <t>Selling Price</t>
  </si>
  <si>
    <t>Selling Price ex Vat</t>
  </si>
  <si>
    <t>Margin</t>
  </si>
  <si>
    <t>Cost of Sale</t>
  </si>
  <si>
    <t>Nummer van 
het gerecht</t>
  </si>
  <si>
    <t>Verkoop</t>
  </si>
  <si>
    <t>Gemiddeld</t>
  </si>
  <si>
    <t>Hoger of lager dan het gemiddelde</t>
  </si>
  <si>
    <t>Max. brutowinst</t>
  </si>
  <si>
    <t>Max.</t>
  </si>
  <si>
    <t>Complexiteit van 
de gerechten</t>
  </si>
  <si>
    <t>Sales</t>
  </si>
  <si>
    <t>Gross Profit</t>
  </si>
  <si>
    <t>VAT @</t>
  </si>
  <si>
    <t>STAP 1</t>
  </si>
  <si>
    <t>STAP 2</t>
  </si>
  <si>
    <t>Voer het aantal verkochte gerechten over een bepaalde periode in kolom J in. Een periode van 3 maanden is aan te bevelen voor een goed beeld. De overige velden worden automatisch ingevuld.</t>
  </si>
  <si>
    <t>Voeg de namen van je gerechten toe in kolom B. Voeg vervolgens de huidige kostprijs en verkoopprijs toe in kolom C en D. De overige velden in elke rij worden automatisch ingevuld.</t>
  </si>
  <si>
    <t>De verticale lijn in de onderstaande grafiek geeft je gemiddelde couverts aan. Stel vervolgens vast welke brutowinstmarge je bedrijf wil nastreven (bijv. 70%) en trek die lijn horizontaal in de grafiek naar het betreffende punt. De twee lijnen kruisen elkaar en leveren 4 kwadranten op.</t>
  </si>
  <si>
    <t>STAP 3</t>
  </si>
  <si>
    <t>Noteer de complexiteit van elk gerecht met een cijfer op een schaal van 1-5 in kolom J. Verwerk deze ten opzichte van de bestelde hoeveelheid 
en de marge van elk gerecht zoals is weergegeven. 1 is gemakkelijker te produceren en 5 is het moeilijkste te produceren.</t>
  </si>
  <si>
    <t>STAP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</si>
</sst>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£&quot;* #,##0.00_-;\-&quot;£&quot;* #,##0.00_-;_-&quot;£&quot;* &quot;-&quot;??_-;_-@_-"/>
    <numFmt numFmtId="165" formatCode="0.0%"/>
    <numFmt numFmtId="166" formatCode="_([$€-2]\ * #,##0.00_);_([$€-2]\ * \(#,##0.00\);_([$€-2]\ 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sz val="12"/>
      <color theme="0"/>
      <name val="Arial"/>
      <family val="2"/>
    </font>
    <font>
      <i/>
      <sz val="12"/>
      <color theme="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0" applyFont="1" applyAlignment="1">
      <alignment horizontal="center" vertical="center"/>
    </xf>
    <xf numFmtId="1" fontId="4" fillId="0" borderId="1" xfId="2" applyNumberFormat="1" applyFont="1" applyBorder="1" applyAlignment="1">
      <alignment horizontal="center" vertical="center"/>
    </xf>
    <xf numFmtId="1" fontId="4" fillId="0" borderId="8" xfId="2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" fontId="4" fillId="0" borderId="6" xfId="2" applyNumberFormat="1" applyFont="1" applyBorder="1" applyAlignment="1">
      <alignment vertical="center"/>
    </xf>
    <xf numFmtId="1" fontId="4" fillId="0" borderId="9" xfId="2" applyNumberFormat="1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164" fontId="3" fillId="0" borderId="3" xfId="1" applyFont="1" applyBorder="1" applyAlignment="1">
      <alignment horizontal="left" vertical="center"/>
    </xf>
    <xf numFmtId="1" fontId="3" fillId="0" borderId="3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4" fontId="3" fillId="0" borderId="3" xfId="1" applyFont="1" applyBorder="1" applyAlignment="1">
      <alignment vertical="center"/>
    </xf>
    <xf numFmtId="1" fontId="3" fillId="0" borderId="3" xfId="0" applyNumberFormat="1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164" fontId="3" fillId="0" borderId="0" xfId="1" applyFont="1" applyAlignment="1">
      <alignment vertical="center"/>
    </xf>
    <xf numFmtId="0" fontId="3" fillId="2" borderId="0" xfId="0" applyFont="1" applyFill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164" fontId="3" fillId="0" borderId="11" xfId="1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4" fillId="0" borderId="3" xfId="0" applyFont="1" applyBorder="1" applyAlignment="1">
      <alignment vertical="center"/>
    </xf>
    <xf numFmtId="9" fontId="4" fillId="0" borderId="3" xfId="2" applyFont="1" applyBorder="1" applyAlignment="1">
      <alignment vertical="center"/>
    </xf>
    <xf numFmtId="9" fontId="4" fillId="0" borderId="4" xfId="2" applyFont="1" applyBorder="1" applyAlignment="1">
      <alignment vertical="center"/>
    </xf>
    <xf numFmtId="164" fontId="4" fillId="3" borderId="1" xfId="1" applyFont="1" applyFill="1" applyBorder="1" applyAlignment="1">
      <alignment vertical="center"/>
    </xf>
    <xf numFmtId="0" fontId="4" fillId="0" borderId="15" xfId="0" applyFont="1" applyBorder="1" applyAlignment="1">
      <alignment vertical="center"/>
    </xf>
    <xf numFmtId="164" fontId="4" fillId="3" borderId="8" xfId="1" applyFont="1" applyFill="1" applyBorder="1" applyAlignment="1">
      <alignment vertical="center"/>
    </xf>
    <xf numFmtId="9" fontId="4" fillId="0" borderId="15" xfId="2" applyFont="1" applyBorder="1" applyAlignment="1">
      <alignment vertical="center"/>
    </xf>
    <xf numFmtId="9" fontId="4" fillId="0" borderId="16" xfId="2" applyFont="1" applyBorder="1" applyAlignment="1">
      <alignment vertical="center"/>
    </xf>
    <xf numFmtId="1" fontId="3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164" fontId="4" fillId="0" borderId="1" xfId="1" applyFont="1" applyBorder="1" applyAlignment="1">
      <alignment vertical="center"/>
    </xf>
    <xf numFmtId="9" fontId="4" fillId="0" borderId="1" xfId="2" applyFont="1" applyBorder="1" applyAlignment="1">
      <alignment vertical="center"/>
    </xf>
    <xf numFmtId="1" fontId="4" fillId="0" borderId="1" xfId="2" applyNumberFormat="1" applyFont="1" applyBorder="1" applyAlignment="1">
      <alignment vertical="center"/>
    </xf>
    <xf numFmtId="9" fontId="4" fillId="0" borderId="6" xfId="2" applyFont="1" applyBorder="1" applyAlignment="1">
      <alignment vertical="center"/>
    </xf>
    <xf numFmtId="9" fontId="4" fillId="0" borderId="0" xfId="2" applyFont="1" applyBorder="1" applyAlignment="1">
      <alignment vertical="center"/>
    </xf>
    <xf numFmtId="1" fontId="6" fillId="0" borderId="0" xfId="2" applyNumberFormat="1" applyFont="1" applyBorder="1" applyAlignment="1">
      <alignment vertical="center"/>
    </xf>
    <xf numFmtId="9" fontId="5" fillId="0" borderId="0" xfId="2" applyFont="1" applyAlignment="1">
      <alignment vertical="center"/>
    </xf>
    <xf numFmtId="9" fontId="3" fillId="0" borderId="0" xfId="2" applyFont="1" applyAlignment="1">
      <alignment vertical="center"/>
    </xf>
    <xf numFmtId="0" fontId="4" fillId="0" borderId="8" xfId="0" applyFont="1" applyBorder="1" applyAlignment="1">
      <alignment vertical="center"/>
    </xf>
    <xf numFmtId="164" fontId="4" fillId="0" borderId="8" xfId="1" applyFont="1" applyBorder="1" applyAlignment="1">
      <alignment vertical="center"/>
    </xf>
    <xf numFmtId="9" fontId="4" fillId="0" borderId="8" xfId="2" applyFont="1" applyBorder="1" applyAlignment="1">
      <alignment vertical="center"/>
    </xf>
    <xf numFmtId="1" fontId="4" fillId="0" borderId="8" xfId="2" applyNumberFormat="1" applyFont="1" applyBorder="1" applyAlignment="1">
      <alignment vertical="center"/>
    </xf>
    <xf numFmtId="9" fontId="4" fillId="0" borderId="9" xfId="2" applyFont="1" applyBorder="1" applyAlignment="1">
      <alignment vertical="center"/>
    </xf>
    <xf numFmtId="9" fontId="3" fillId="0" borderId="0" xfId="0" applyNumberFormat="1" applyFont="1" applyAlignment="1">
      <alignment vertical="center"/>
    </xf>
    <xf numFmtId="1" fontId="4" fillId="0" borderId="0" xfId="2" applyNumberFormat="1" applyFont="1" applyBorder="1" applyAlignment="1">
      <alignment vertical="center"/>
    </xf>
    <xf numFmtId="0" fontId="3" fillId="0" borderId="0" xfId="0" applyFont="1"/>
    <xf numFmtId="1" fontId="4" fillId="3" borderId="1" xfId="2" applyNumberFormat="1" applyFont="1" applyFill="1" applyBorder="1" applyAlignment="1">
      <alignment vertical="center"/>
    </xf>
    <xf numFmtId="1" fontId="4" fillId="3" borderId="8" xfId="2" applyNumberFormat="1" applyFont="1" applyFill="1" applyBorder="1" applyAlignment="1">
      <alignment vertical="center"/>
    </xf>
    <xf numFmtId="166" fontId="4" fillId="3" borderId="3" xfId="1" applyNumberFormat="1" applyFont="1" applyFill="1" applyBorder="1" applyAlignment="1">
      <alignment vertical="center"/>
    </xf>
    <xf numFmtId="166" fontId="4" fillId="0" borderId="3" xfId="1" applyNumberFormat="1" applyFont="1" applyBorder="1" applyAlignment="1">
      <alignment vertical="center"/>
    </xf>
    <xf numFmtId="166" fontId="4" fillId="3" borderId="14" xfId="1" applyNumberFormat="1" applyFont="1" applyFill="1" applyBorder="1" applyAlignment="1">
      <alignment vertical="center"/>
    </xf>
    <xf numFmtId="166" fontId="4" fillId="3" borderId="1" xfId="1" applyNumberFormat="1" applyFont="1" applyFill="1" applyBorder="1" applyAlignment="1">
      <alignment vertical="center"/>
    </xf>
    <xf numFmtId="166" fontId="4" fillId="3" borderId="8" xfId="1" applyNumberFormat="1" applyFont="1" applyFill="1" applyBorder="1" applyAlignment="1">
      <alignment vertical="center"/>
    </xf>
    <xf numFmtId="166" fontId="4" fillId="0" borderId="15" xfId="1" applyNumberFormat="1" applyFont="1" applyBorder="1" applyAlignment="1">
      <alignment vertical="center"/>
    </xf>
    <xf numFmtId="0" fontId="3" fillId="0" borderId="3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7" fillId="4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8" fillId="4" borderId="0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8" fillId="4" borderId="0" xfId="0" applyFont="1" applyFill="1" applyBorder="1" applyAlignment="1">
      <alignment horizontal="left" vertical="top" wrapText="1"/>
    </xf>
    <xf numFmtId="1" fontId="4" fillId="0" borderId="1" xfId="2" applyNumberFormat="1" applyFont="1" applyBorder="1" applyAlignment="1">
      <alignment horizontal="center" vertical="center"/>
    </xf>
    <xf numFmtId="1" fontId="4" fillId="0" borderId="8" xfId="2" applyNumberFormat="1" applyFont="1" applyBorder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'2. Verkoop Volumes'!$B$11:$B$30</c:f>
              <c:strCache>
                <c:ptCount val="20"/>
                <c:pt idx="0">
                  <c:v>Gerecht 1</c:v>
                </c:pt>
                <c:pt idx="1">
                  <c:v>Gerecht 2 </c:v>
                </c:pt>
                <c:pt idx="2">
                  <c:v>Gerecht 3</c:v>
                </c:pt>
                <c:pt idx="3">
                  <c:v>Gerecht 4</c:v>
                </c:pt>
                <c:pt idx="4">
                  <c:v>Gerecht 5</c:v>
                </c:pt>
                <c:pt idx="5">
                  <c:v>Gerecht 6</c:v>
                </c:pt>
                <c:pt idx="6">
                  <c:v>Gerecht 7</c:v>
                </c:pt>
                <c:pt idx="7">
                  <c:v>Gerecht 8</c:v>
                </c:pt>
                <c:pt idx="8">
                  <c:v>Gerecht 9</c:v>
                </c:pt>
                <c:pt idx="9">
                  <c:v>Gerecht 10</c:v>
                </c:pt>
                <c:pt idx="10">
                  <c:v>Gerecht 11</c:v>
                </c:pt>
                <c:pt idx="11">
                  <c:v>Gerecht 12</c:v>
                </c:pt>
                <c:pt idx="12">
                  <c:v>Gerecht 13</c:v>
                </c:pt>
                <c:pt idx="13">
                  <c:v>Gerecht 14</c:v>
                </c:pt>
                <c:pt idx="14">
                  <c:v>Gerecht 15</c:v>
                </c:pt>
                <c:pt idx="15">
                  <c:v>Gerecht 16</c:v>
                </c:pt>
                <c:pt idx="16">
                  <c:v>Gerecht 17</c:v>
                </c:pt>
                <c:pt idx="17">
                  <c:v>Gerecht 18</c:v>
                </c:pt>
                <c:pt idx="18">
                  <c:v>Gerecht 19</c:v>
                </c:pt>
                <c:pt idx="19">
                  <c:v>Gerecht 20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C3C2DAF8-7762-43F8-890D-D4670855AC07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47F9-4F58-B3FD-5EE315350DF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B0DC8D66-60C4-4206-BBA8-49AD63BEAF33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E960-448D-B796-2C7CBCEB27DE}"/>
                </c:ext>
              </c:extLst>
            </c:dLbl>
            <c:dLbl>
              <c:idx val="2"/>
              <c:layout>
                <c:manualLayout>
                  <c:x val="-5.8571999365265054E-2"/>
                  <c:y val="2.7798328387233701E-2"/>
                </c:manualLayout>
              </c:layout>
              <c:tx>
                <c:rich>
                  <a:bodyPr/>
                  <a:lstStyle/>
                  <a:p>
                    <a:fld id="{A59DFF3C-9E16-49E4-B626-FF8A4E6358C4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E960-448D-B796-2C7CBCEB27D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334AF715-12A5-42E3-9BC6-D9B0AE93C6A2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E960-448D-B796-2C7CBCEB27D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2CC009F6-FEF8-4359-BD2E-81F3955CA456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E960-448D-B796-2C7CBCEB27DE}"/>
                </c:ext>
              </c:extLst>
            </c:dLbl>
            <c:dLbl>
              <c:idx val="5"/>
              <c:layout>
                <c:manualLayout>
                  <c:x val="1.6944647839517373E-4"/>
                  <c:y val="2.220229584211841E-2"/>
                </c:manualLayout>
              </c:layout>
              <c:tx>
                <c:rich>
                  <a:bodyPr/>
                  <a:lstStyle/>
                  <a:p>
                    <a:fld id="{536EB5CD-F93F-420C-9F01-9BA2E9299170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E960-448D-B796-2C7CBCEB27DE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FA663B2C-4682-44A9-BBFB-3D20057DBA3A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E960-448D-B796-2C7CBCEB27DE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B1CBCD9A-6387-4C38-A6E3-BEA7B88D26CB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E960-448D-B796-2C7CBCEB27DE}"/>
                </c:ext>
              </c:extLst>
            </c:dLbl>
            <c:dLbl>
              <c:idx val="8"/>
              <c:layout>
                <c:manualLayout>
                  <c:x val="-3.3719849200639571E-2"/>
                  <c:y val="3.8990393477464219E-2"/>
                </c:manualLayout>
              </c:layout>
              <c:tx>
                <c:rich>
                  <a:bodyPr/>
                  <a:lstStyle/>
                  <a:p>
                    <a:fld id="{50B6440E-7224-4255-B0DB-1152A4D0FCDC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E960-448D-B796-2C7CBCEB27DE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B4C9D11E-E338-4EBC-AB1F-D0B487D0A9E8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E960-448D-B796-2C7CBCEB27DE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B0E3E9D7-5D98-4902-879B-C800E3354C1C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E960-448D-B796-2C7CBCEB27DE}"/>
                </c:ext>
              </c:extLst>
            </c:dLbl>
            <c:dLbl>
              <c:idx val="11"/>
              <c:layout>
                <c:manualLayout>
                  <c:x val="-4.4267870243668482E-2"/>
                  <c:y val="-3.5623373790739224E-2"/>
                </c:manualLayout>
              </c:layout>
              <c:tx>
                <c:rich>
                  <a:bodyPr/>
                  <a:lstStyle/>
                  <a:p>
                    <a:fld id="{BB2A94D6-CF62-4BAC-AD0A-F67D0A6F155E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E960-448D-B796-2C7CBCEB27DE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377B2151-A454-4D84-B514-2F893C201457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E960-448D-B796-2C7CBCEB27DE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6879F2E4-3776-4270-B580-84E39EF13776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E960-448D-B796-2C7CBCEB27DE}"/>
                </c:ext>
              </c:extLst>
            </c:dLbl>
            <c:dLbl>
              <c:idx val="14"/>
              <c:layout>
                <c:manualLayout>
                  <c:x val="-6.1212518083185855E-2"/>
                  <c:y val="-2.6296652882213865E-2"/>
                </c:manualLayout>
              </c:layout>
              <c:tx>
                <c:rich>
                  <a:bodyPr/>
                  <a:lstStyle/>
                  <a:p>
                    <a:fld id="{0E545494-C696-48AB-905A-34A846B8F3F1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E960-448D-B796-2C7CBCEB27DE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789EB56C-296D-422D-9CE2-20ABA9DE8D86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E960-448D-B796-2C7CBCEB27DE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4A283ADF-58CA-49AC-8E52-B03324F4AD0C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E960-448D-B796-2C7CBCEB27DE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E650EB41-4968-4D47-8962-BF8C26B32FFA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E960-448D-B796-2C7CBCEB27DE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C13BB04A-259D-4008-B4DB-B1BD35F87323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E960-448D-B796-2C7CBCEB27DE}"/>
                </c:ext>
              </c:extLst>
            </c:dLbl>
            <c:dLbl>
              <c:idx val="19"/>
              <c:layout>
                <c:manualLayout>
                  <c:x val="-4.6527156622270797E-2"/>
                  <c:y val="2.0336951660413358E-2"/>
                </c:manualLayout>
              </c:layout>
              <c:tx>
                <c:rich>
                  <a:bodyPr/>
                  <a:lstStyle/>
                  <a:p>
                    <a:fld id="{716633EA-C5A7-4B9A-A5EE-4B3F0FE64CED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E960-448D-B796-2C7CBCEB27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'2. Verkoop Volumes'!$T$11:$T$30</c:f>
              <c:numCache>
                <c:formatCode>0</c:formatCode>
                <c:ptCount val="20"/>
                <c:pt idx="0">
                  <c:v>400</c:v>
                </c:pt>
                <c:pt idx="1">
                  <c:v>50</c:v>
                </c:pt>
                <c:pt idx="2">
                  <c:v>120</c:v>
                </c:pt>
                <c:pt idx="3">
                  <c:v>140</c:v>
                </c:pt>
                <c:pt idx="4">
                  <c:v>150</c:v>
                </c:pt>
                <c:pt idx="5">
                  <c:v>160</c:v>
                </c:pt>
                <c:pt idx="6">
                  <c:v>180</c:v>
                </c:pt>
                <c:pt idx="7">
                  <c:v>200</c:v>
                </c:pt>
                <c:pt idx="8">
                  <c:v>180</c:v>
                </c:pt>
                <c:pt idx="9">
                  <c:v>160</c:v>
                </c:pt>
                <c:pt idx="10">
                  <c:v>150</c:v>
                </c:pt>
                <c:pt idx="11">
                  <c:v>140</c:v>
                </c:pt>
                <c:pt idx="12">
                  <c:v>130</c:v>
                </c:pt>
                <c:pt idx="13">
                  <c:v>120</c:v>
                </c:pt>
                <c:pt idx="14">
                  <c:v>110</c:v>
                </c:pt>
                <c:pt idx="15">
                  <c:v>100</c:v>
                </c:pt>
                <c:pt idx="16">
                  <c:v>90</c:v>
                </c:pt>
                <c:pt idx="17">
                  <c:v>100</c:v>
                </c:pt>
                <c:pt idx="18">
                  <c:v>110</c:v>
                </c:pt>
                <c:pt idx="19">
                  <c:v>120</c:v>
                </c:pt>
              </c:numCache>
            </c:numRef>
          </c:xVal>
          <c:yVal>
            <c:numRef>
              <c:f>'2. Verkoop Volumes'!$V$11:$V$30</c:f>
              <c:numCache>
                <c:formatCode>0%</c:formatCode>
                <c:ptCount val="20"/>
                <c:pt idx="0">
                  <c:v>0.74264705882352944</c:v>
                </c:pt>
                <c:pt idx="1">
                  <c:v>0.53125</c:v>
                </c:pt>
                <c:pt idx="2">
                  <c:v>0.625</c:v>
                </c:pt>
                <c:pt idx="3">
                  <c:v>0.63958333333333328</c:v>
                </c:pt>
                <c:pt idx="4">
                  <c:v>0.79166666666666663</c:v>
                </c:pt>
                <c:pt idx="5">
                  <c:v>0.7615384615384615</c:v>
                </c:pt>
                <c:pt idx="6">
                  <c:v>0.73461538461538467</c:v>
                </c:pt>
                <c:pt idx="7">
                  <c:v>0.80769230769230771</c:v>
                </c:pt>
                <c:pt idx="8">
                  <c:v>0.65769230769230769</c:v>
                </c:pt>
                <c:pt idx="9">
                  <c:v>0.67307692307692302</c:v>
                </c:pt>
                <c:pt idx="10">
                  <c:v>0.74999999999999989</c:v>
                </c:pt>
                <c:pt idx="11">
                  <c:v>0.66250000000000009</c:v>
                </c:pt>
                <c:pt idx="12">
                  <c:v>0.6071428571428571</c:v>
                </c:pt>
                <c:pt idx="13">
                  <c:v>0.5714285714285714</c:v>
                </c:pt>
                <c:pt idx="14">
                  <c:v>0.66607142857142854</c:v>
                </c:pt>
                <c:pt idx="15">
                  <c:v>0.58333333333333337</c:v>
                </c:pt>
                <c:pt idx="16">
                  <c:v>0.72666666666666668</c:v>
                </c:pt>
                <c:pt idx="17">
                  <c:v>0.7533333333333333</c:v>
                </c:pt>
                <c:pt idx="18">
                  <c:v>0.54999999999999993</c:v>
                </c:pt>
                <c:pt idx="19">
                  <c:v>0.66833333333333333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'2. Verkoop Volumes'!$B$11:$B$30</c15:f>
                <c15:dlblRangeCache>
                  <c:ptCount val="20"/>
                  <c:pt idx="0">
                    <c:v>Gerecht 1</c:v>
                  </c:pt>
                  <c:pt idx="1">
                    <c:v>Gerecht 2 </c:v>
                  </c:pt>
                  <c:pt idx="2">
                    <c:v>Gerecht 3</c:v>
                  </c:pt>
                  <c:pt idx="3">
                    <c:v>Gerecht 4</c:v>
                  </c:pt>
                  <c:pt idx="4">
                    <c:v>Gerecht 5</c:v>
                  </c:pt>
                  <c:pt idx="5">
                    <c:v>Gerecht 6</c:v>
                  </c:pt>
                  <c:pt idx="6">
                    <c:v>Gerecht 7</c:v>
                  </c:pt>
                  <c:pt idx="7">
                    <c:v>Gerecht 8</c:v>
                  </c:pt>
                  <c:pt idx="8">
                    <c:v>Gerecht 9</c:v>
                  </c:pt>
                  <c:pt idx="9">
                    <c:v>Gerecht 10</c:v>
                  </c:pt>
                  <c:pt idx="10">
                    <c:v>Gerecht 11</c:v>
                  </c:pt>
                  <c:pt idx="11">
                    <c:v>Gerecht 12</c:v>
                  </c:pt>
                  <c:pt idx="12">
                    <c:v>Gerecht 13</c:v>
                  </c:pt>
                  <c:pt idx="13">
                    <c:v>Gerecht 14</c:v>
                  </c:pt>
                  <c:pt idx="14">
                    <c:v>Gerecht 15</c:v>
                  </c:pt>
                  <c:pt idx="15">
                    <c:v>Gerecht 16</c:v>
                  </c:pt>
                  <c:pt idx="16">
                    <c:v>Gerecht 17</c:v>
                  </c:pt>
                  <c:pt idx="17">
                    <c:v>Gerecht 18</c:v>
                  </c:pt>
                  <c:pt idx="18">
                    <c:v>Gerecht 19</c:v>
                  </c:pt>
                  <c:pt idx="19">
                    <c:v>Gerecht 20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40FD-4FAD-AD8F-B0C5F80E2EF6}"/>
            </c:ext>
          </c:extLst>
        </c:ser>
        <c:ser>
          <c:idx val="1"/>
          <c:order val="1"/>
          <c:tx>
            <c:v>Gemiddelde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x"/>
            <c:errBarType val="both"/>
            <c:errValType val="percentage"/>
            <c:noEndCap val="0"/>
            <c:val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y"/>
            <c:errBarType val="both"/>
            <c:errValType val="percentage"/>
            <c:noEndCap val="1"/>
            <c:val val="100"/>
            <c:spPr>
              <a:noFill/>
              <a:ln w="12700" cap="flat" cmpd="sng" algn="ctr">
                <a:solidFill>
                  <a:schemeClr val="accent2"/>
                </a:solidFill>
                <a:prstDash val="sysDot"/>
                <a:bevel/>
              </a:ln>
              <a:effectLst/>
            </c:spPr>
          </c:errBars>
          <c:xVal>
            <c:numRef>
              <c:f>'2. Verkoop Volumes'!$K$11:$K$30</c:f>
              <c:numCache>
                <c:formatCode>0</c:formatCode>
                <c:ptCount val="20"/>
                <c:pt idx="0">
                  <c:v>145.5</c:v>
                </c:pt>
              </c:numCache>
            </c:numRef>
          </c:xVal>
          <c:yVal>
            <c:numRef>
              <c:f>'2. Verkoop Volumes'!$I$33</c:f>
              <c:numCache>
                <c:formatCode>0%</c:formatCode>
                <c:ptCount val="1"/>
                <c:pt idx="0">
                  <c:v>0.80769230769230771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47F9-4F58-B3FD-5EE315350D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9302176"/>
        <c:axId val="349302568"/>
      </c:scatterChart>
      <c:valAx>
        <c:axId val="3493021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nl-NL"/>
                  <a:t>Bedrag verkocht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49302568"/>
        <c:crossesAt val="0"/>
        <c:crossBetween val="midCat"/>
      </c:valAx>
      <c:valAx>
        <c:axId val="349302568"/>
        <c:scaling>
          <c:orientation val="minMax"/>
          <c:max val="0.85000000000000009"/>
          <c:min val="0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nl-NL"/>
                  <a:t>Brutowinst 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493021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190499</xdr:rowOff>
    </xdr:from>
    <xdr:to>
      <xdr:col>1</xdr:col>
      <xdr:colOff>1503079</xdr:colOff>
      <xdr:row>4</xdr:row>
      <xdr:rowOff>38099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16BEAB3-3D73-48D0-A89F-4A1A42B06AB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7276"/>
        <a:stretch/>
      </xdr:blipFill>
      <xdr:spPr>
        <a:xfrm>
          <a:off x="190500" y="190499"/>
          <a:ext cx="1903129" cy="6953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1</xdr:row>
      <xdr:rowOff>28575</xdr:rowOff>
    </xdr:from>
    <xdr:to>
      <xdr:col>1</xdr:col>
      <xdr:colOff>1484029</xdr:colOff>
      <xdr:row>4</xdr:row>
      <xdr:rowOff>85725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6930513-FADA-438C-89B4-2CD9173847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7276"/>
        <a:stretch/>
      </xdr:blipFill>
      <xdr:spPr>
        <a:xfrm>
          <a:off x="171450" y="219075"/>
          <a:ext cx="1903129" cy="6953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9</xdr:row>
      <xdr:rowOff>2540</xdr:rowOff>
    </xdr:from>
    <xdr:to>
      <xdr:col>19</xdr:col>
      <xdr:colOff>444500</xdr:colOff>
      <xdr:row>44</xdr:row>
      <xdr:rowOff>12700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9B0C937-59F0-4E94-8D43-0552429F83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280148</xdr:colOff>
      <xdr:row>1</xdr:row>
      <xdr:rowOff>44824</xdr:rowOff>
    </xdr:from>
    <xdr:to>
      <xdr:col>3</xdr:col>
      <xdr:colOff>401542</xdr:colOff>
      <xdr:row>4</xdr:row>
      <xdr:rowOff>101414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E333B93-224B-453E-A745-E7D7880BE5B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7276"/>
        <a:stretch/>
      </xdr:blipFill>
      <xdr:spPr>
        <a:xfrm>
          <a:off x="280148" y="235324"/>
          <a:ext cx="1903129" cy="6953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1</xdr:row>
      <xdr:rowOff>28575</xdr:rowOff>
    </xdr:from>
    <xdr:to>
      <xdr:col>1</xdr:col>
      <xdr:colOff>1455454</xdr:colOff>
      <xdr:row>4</xdr:row>
      <xdr:rowOff>85725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93DFBF0-CBCB-461D-AD5D-84A1EB3307A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7276"/>
        <a:stretch/>
      </xdr:blipFill>
      <xdr:spPr>
        <a:xfrm>
          <a:off x="142875" y="219075"/>
          <a:ext cx="1903129" cy="695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31"/>
  <sheetViews>
    <sheetView showGridLines="0" tabSelected="1" zoomScaleNormal="100" workbookViewId="0"/>
  </sheetViews>
  <sheetFormatPr defaultColWidth="8.85546875" defaultRowHeight="15" x14ac:dyDescent="0.25"/>
  <cols>
    <col min="1" max="1" width="8.85546875" style="16"/>
    <col min="2" max="2" width="32.85546875" style="16" customWidth="1"/>
    <col min="3" max="3" width="10.140625" style="17" customWidth="1"/>
    <col min="4" max="4" width="14.28515625" style="17" customWidth="1"/>
    <col min="5" max="5" width="19.7109375" style="16" customWidth="1"/>
    <col min="6" max="6" width="16.140625" style="16" customWidth="1"/>
    <col min="7" max="7" width="15.42578125" style="16" customWidth="1"/>
    <col min="8" max="8" width="11.42578125" style="16" customWidth="1"/>
    <col min="9" max="9" width="9" style="16" customWidth="1"/>
    <col min="10" max="16384" width="8.85546875" style="16"/>
  </cols>
  <sheetData>
    <row r="2" spans="1:12" ht="21" customHeight="1" x14ac:dyDescent="0.25">
      <c r="C2" s="62" t="s">
        <v>44</v>
      </c>
      <c r="D2" s="62"/>
      <c r="E2" s="62"/>
      <c r="F2" s="62"/>
      <c r="G2" s="62"/>
    </row>
    <row r="3" spans="1:12" ht="15.95" customHeight="1" x14ac:dyDescent="0.25">
      <c r="C3" s="71" t="s">
        <v>47</v>
      </c>
      <c r="D3" s="71"/>
      <c r="E3" s="71"/>
      <c r="F3" s="71"/>
      <c r="G3" s="71"/>
    </row>
    <row r="4" spans="1:12" x14ac:dyDescent="0.25">
      <c r="C4" s="71"/>
      <c r="D4" s="71"/>
      <c r="E4" s="71"/>
      <c r="F4" s="71"/>
      <c r="G4" s="71"/>
    </row>
    <row r="5" spans="1:12" x14ac:dyDescent="0.25">
      <c r="C5" s="71"/>
      <c r="D5" s="71"/>
      <c r="E5" s="71"/>
      <c r="F5" s="71"/>
      <c r="G5" s="71"/>
    </row>
    <row r="6" spans="1:12" x14ac:dyDescent="0.25">
      <c r="C6" s="71"/>
      <c r="D6" s="71"/>
      <c r="E6" s="71"/>
      <c r="F6" s="71"/>
      <c r="G6" s="71"/>
      <c r="H6" s="65"/>
      <c r="I6" s="65"/>
      <c r="J6" s="65"/>
      <c r="K6" s="65"/>
      <c r="L6" s="65"/>
    </row>
    <row r="7" spans="1:12" x14ac:dyDescent="0.25">
      <c r="G7" s="63"/>
      <c r="H7" s="66"/>
      <c r="I7" s="66"/>
      <c r="J7" s="66"/>
      <c r="K7" s="66"/>
      <c r="L7" s="66"/>
    </row>
    <row r="8" spans="1:12" x14ac:dyDescent="0.25">
      <c r="G8" s="63"/>
      <c r="H8" s="66"/>
      <c r="I8" s="66"/>
      <c r="J8" s="66"/>
      <c r="K8" s="66"/>
      <c r="L8" s="66"/>
    </row>
    <row r="9" spans="1:12" x14ac:dyDescent="0.25">
      <c r="B9" s="18" t="s">
        <v>0</v>
      </c>
      <c r="C9" s="19">
        <v>0.2</v>
      </c>
      <c r="G9" s="63"/>
      <c r="H9" s="66"/>
      <c r="I9" s="66"/>
      <c r="J9" s="66"/>
      <c r="K9" s="66"/>
      <c r="L9" s="66"/>
    </row>
    <row r="10" spans="1:12" ht="15.75" thickBot="1" x14ac:dyDescent="0.3">
      <c r="G10" s="64"/>
      <c r="H10" s="66"/>
      <c r="I10" s="66"/>
      <c r="J10" s="66"/>
      <c r="K10" s="66"/>
      <c r="L10" s="66"/>
    </row>
    <row r="11" spans="1:12" ht="33.950000000000003" customHeight="1" thickBot="1" x14ac:dyDescent="0.3">
      <c r="A11" s="20" t="s">
        <v>1</v>
      </c>
      <c r="B11" s="21" t="s">
        <v>2</v>
      </c>
      <c r="C11" s="22" t="s">
        <v>3</v>
      </c>
      <c r="D11" s="22" t="s">
        <v>4</v>
      </c>
      <c r="E11" s="60" t="s">
        <v>5</v>
      </c>
      <c r="F11" s="21" t="s">
        <v>6</v>
      </c>
      <c r="G11" s="21" t="s">
        <v>7</v>
      </c>
      <c r="H11" s="23" t="s">
        <v>8</v>
      </c>
    </row>
    <row r="12" spans="1:12" ht="20.100000000000001" customHeight="1" thickBot="1" x14ac:dyDescent="0.3">
      <c r="A12" s="67"/>
      <c r="B12" s="24" t="s">
        <v>9</v>
      </c>
      <c r="C12" s="53">
        <v>1.75</v>
      </c>
      <c r="D12" s="53">
        <v>8.5</v>
      </c>
      <c r="E12" s="54">
        <f t="shared" ref="E12:E31" si="0">D12-(D12*$C$9)</f>
        <v>6.8</v>
      </c>
      <c r="F12" s="54">
        <f>E12-C12</f>
        <v>5.05</v>
      </c>
      <c r="G12" s="25">
        <f>C12/E12</f>
        <v>0.25735294117647062</v>
      </c>
      <c r="H12" s="26">
        <f>(E12-C12)/E12</f>
        <v>0.74264705882352944</v>
      </c>
    </row>
    <row r="13" spans="1:12" ht="20.100000000000001" customHeight="1" thickBot="1" x14ac:dyDescent="0.3">
      <c r="A13" s="68"/>
      <c r="B13" s="24" t="s">
        <v>10</v>
      </c>
      <c r="C13" s="55">
        <v>3</v>
      </c>
      <c r="D13" s="55">
        <v>8</v>
      </c>
      <c r="E13" s="54">
        <f t="shared" si="0"/>
        <v>6.4</v>
      </c>
      <c r="F13" s="54">
        <f t="shared" ref="F13:F31" si="1">E13-C13</f>
        <v>3.4000000000000004</v>
      </c>
      <c r="G13" s="25">
        <f t="shared" ref="G13:G31" si="2">C13/E13</f>
        <v>0.46875</v>
      </c>
      <c r="H13" s="26">
        <f t="shared" ref="H13:H31" si="3">(E13-C13)/E13</f>
        <v>0.53125</v>
      </c>
    </row>
    <row r="14" spans="1:12" ht="20.100000000000001" customHeight="1" thickBot="1" x14ac:dyDescent="0.3">
      <c r="A14" s="68"/>
      <c r="B14" s="24" t="s">
        <v>11</v>
      </c>
      <c r="C14" s="55">
        <v>1.8</v>
      </c>
      <c r="D14" s="55">
        <v>6</v>
      </c>
      <c r="E14" s="54">
        <f t="shared" si="0"/>
        <v>4.8</v>
      </c>
      <c r="F14" s="54">
        <f t="shared" si="1"/>
        <v>3</v>
      </c>
      <c r="G14" s="25">
        <f t="shared" si="2"/>
        <v>0.375</v>
      </c>
      <c r="H14" s="26">
        <f t="shared" si="3"/>
        <v>0.625</v>
      </c>
    </row>
    <row r="15" spans="1:12" ht="20.100000000000001" customHeight="1" thickBot="1" x14ac:dyDescent="0.3">
      <c r="A15" s="68"/>
      <c r="B15" s="24" t="s">
        <v>12</v>
      </c>
      <c r="C15" s="55">
        <v>1.73</v>
      </c>
      <c r="D15" s="55">
        <v>6</v>
      </c>
      <c r="E15" s="54">
        <f t="shared" si="0"/>
        <v>4.8</v>
      </c>
      <c r="F15" s="54">
        <f t="shared" si="1"/>
        <v>3.07</v>
      </c>
      <c r="G15" s="25">
        <f t="shared" si="2"/>
        <v>0.36041666666666666</v>
      </c>
      <c r="H15" s="26">
        <f t="shared" si="3"/>
        <v>0.63958333333333328</v>
      </c>
    </row>
    <row r="16" spans="1:12" ht="20.100000000000001" customHeight="1" thickBot="1" x14ac:dyDescent="0.3">
      <c r="A16" s="68"/>
      <c r="B16" s="24" t="s">
        <v>13</v>
      </c>
      <c r="C16" s="55">
        <v>1</v>
      </c>
      <c r="D16" s="55">
        <v>6</v>
      </c>
      <c r="E16" s="54">
        <f t="shared" si="0"/>
        <v>4.8</v>
      </c>
      <c r="F16" s="54">
        <f t="shared" si="1"/>
        <v>3.8</v>
      </c>
      <c r="G16" s="25">
        <f t="shared" si="2"/>
        <v>0.20833333333333334</v>
      </c>
      <c r="H16" s="26">
        <f t="shared" si="3"/>
        <v>0.79166666666666663</v>
      </c>
    </row>
    <row r="17" spans="1:8" ht="20.100000000000001" customHeight="1" thickBot="1" x14ac:dyDescent="0.3">
      <c r="A17" s="68"/>
      <c r="B17" s="24" t="s">
        <v>14</v>
      </c>
      <c r="C17" s="55">
        <v>1.24</v>
      </c>
      <c r="D17" s="55">
        <v>6.5</v>
      </c>
      <c r="E17" s="54">
        <f t="shared" si="0"/>
        <v>5.2</v>
      </c>
      <c r="F17" s="54">
        <f t="shared" si="1"/>
        <v>3.96</v>
      </c>
      <c r="G17" s="25">
        <f t="shared" si="2"/>
        <v>0.23846153846153845</v>
      </c>
      <c r="H17" s="26">
        <f t="shared" si="3"/>
        <v>0.7615384615384615</v>
      </c>
    </row>
    <row r="18" spans="1:8" ht="20.100000000000001" customHeight="1" thickBot="1" x14ac:dyDescent="0.3">
      <c r="A18" s="68"/>
      <c r="B18" s="24" t="s">
        <v>15</v>
      </c>
      <c r="C18" s="55">
        <v>1.38</v>
      </c>
      <c r="D18" s="55">
        <v>6.5</v>
      </c>
      <c r="E18" s="54">
        <f t="shared" si="0"/>
        <v>5.2</v>
      </c>
      <c r="F18" s="54">
        <f t="shared" si="1"/>
        <v>3.8200000000000003</v>
      </c>
      <c r="G18" s="25">
        <f t="shared" si="2"/>
        <v>0.26538461538461533</v>
      </c>
      <c r="H18" s="26">
        <f t="shared" si="3"/>
        <v>0.73461538461538467</v>
      </c>
    </row>
    <row r="19" spans="1:8" ht="20.100000000000001" customHeight="1" thickBot="1" x14ac:dyDescent="0.3">
      <c r="A19" s="68"/>
      <c r="B19" s="24" t="s">
        <v>16</v>
      </c>
      <c r="C19" s="55">
        <v>1</v>
      </c>
      <c r="D19" s="55">
        <v>6.5</v>
      </c>
      <c r="E19" s="54">
        <f t="shared" si="0"/>
        <v>5.2</v>
      </c>
      <c r="F19" s="54">
        <f t="shared" si="1"/>
        <v>4.2</v>
      </c>
      <c r="G19" s="25">
        <f t="shared" si="2"/>
        <v>0.19230769230769229</v>
      </c>
      <c r="H19" s="26">
        <f t="shared" si="3"/>
        <v>0.80769230769230771</v>
      </c>
    </row>
    <row r="20" spans="1:8" ht="20.100000000000001" customHeight="1" thickBot="1" x14ac:dyDescent="0.3">
      <c r="A20" s="68"/>
      <c r="B20" s="24" t="s">
        <v>17</v>
      </c>
      <c r="C20" s="55">
        <v>1.78</v>
      </c>
      <c r="D20" s="55">
        <v>6.5</v>
      </c>
      <c r="E20" s="54">
        <f t="shared" si="0"/>
        <v>5.2</v>
      </c>
      <c r="F20" s="54">
        <f t="shared" si="1"/>
        <v>3.42</v>
      </c>
      <c r="G20" s="25">
        <f t="shared" si="2"/>
        <v>0.34230769230769231</v>
      </c>
      <c r="H20" s="26">
        <f t="shared" si="3"/>
        <v>0.65769230769230769</v>
      </c>
    </row>
    <row r="21" spans="1:8" ht="20.100000000000001" customHeight="1" thickBot="1" x14ac:dyDescent="0.3">
      <c r="A21" s="69"/>
      <c r="B21" s="24" t="s">
        <v>18</v>
      </c>
      <c r="C21" s="56">
        <v>1.7</v>
      </c>
      <c r="D21" s="56">
        <v>6.5</v>
      </c>
      <c r="E21" s="54">
        <f t="shared" si="0"/>
        <v>5.2</v>
      </c>
      <c r="F21" s="54">
        <f t="shared" si="1"/>
        <v>3.5</v>
      </c>
      <c r="G21" s="25">
        <f t="shared" si="2"/>
        <v>0.32692307692307693</v>
      </c>
      <c r="H21" s="26">
        <f t="shared" si="3"/>
        <v>0.67307692307692302</v>
      </c>
    </row>
    <row r="22" spans="1:8" ht="20.100000000000001" customHeight="1" thickBot="1" x14ac:dyDescent="0.3">
      <c r="A22" s="69"/>
      <c r="B22" s="24" t="s">
        <v>19</v>
      </c>
      <c r="C22" s="56">
        <v>1.4</v>
      </c>
      <c r="D22" s="56">
        <v>7</v>
      </c>
      <c r="E22" s="54">
        <f t="shared" si="0"/>
        <v>5.6</v>
      </c>
      <c r="F22" s="54">
        <f t="shared" si="1"/>
        <v>4.1999999999999993</v>
      </c>
      <c r="G22" s="25">
        <f t="shared" si="2"/>
        <v>0.25</v>
      </c>
      <c r="H22" s="26">
        <f t="shared" si="3"/>
        <v>0.74999999999999989</v>
      </c>
    </row>
    <row r="23" spans="1:8" ht="20.100000000000001" customHeight="1" thickBot="1" x14ac:dyDescent="0.3">
      <c r="A23" s="69"/>
      <c r="B23" s="24" t="s">
        <v>20</v>
      </c>
      <c r="C23" s="56">
        <v>1.89</v>
      </c>
      <c r="D23" s="56">
        <v>7</v>
      </c>
      <c r="E23" s="54">
        <f t="shared" si="0"/>
        <v>5.6</v>
      </c>
      <c r="F23" s="54">
        <f t="shared" si="1"/>
        <v>3.71</v>
      </c>
      <c r="G23" s="25">
        <f t="shared" si="2"/>
        <v>0.33750000000000002</v>
      </c>
      <c r="H23" s="26">
        <f t="shared" si="3"/>
        <v>0.66250000000000009</v>
      </c>
    </row>
    <row r="24" spans="1:8" ht="20.100000000000001" customHeight="1" thickBot="1" x14ac:dyDescent="0.3">
      <c r="A24" s="69"/>
      <c r="B24" s="24" t="s">
        <v>21</v>
      </c>
      <c r="C24" s="56">
        <v>2.2000000000000002</v>
      </c>
      <c r="D24" s="56">
        <v>7</v>
      </c>
      <c r="E24" s="54">
        <f t="shared" si="0"/>
        <v>5.6</v>
      </c>
      <c r="F24" s="54">
        <f t="shared" si="1"/>
        <v>3.3999999999999995</v>
      </c>
      <c r="G24" s="25">
        <f t="shared" si="2"/>
        <v>0.3928571428571429</v>
      </c>
      <c r="H24" s="26">
        <f t="shared" si="3"/>
        <v>0.6071428571428571</v>
      </c>
    </row>
    <row r="25" spans="1:8" ht="20.100000000000001" customHeight="1" thickBot="1" x14ac:dyDescent="0.3">
      <c r="A25" s="69"/>
      <c r="B25" s="24" t="s">
        <v>22</v>
      </c>
      <c r="C25" s="56">
        <v>2.4</v>
      </c>
      <c r="D25" s="56">
        <v>7</v>
      </c>
      <c r="E25" s="54">
        <f t="shared" si="0"/>
        <v>5.6</v>
      </c>
      <c r="F25" s="54">
        <f t="shared" si="1"/>
        <v>3.1999999999999997</v>
      </c>
      <c r="G25" s="25">
        <f t="shared" si="2"/>
        <v>0.4285714285714286</v>
      </c>
      <c r="H25" s="26">
        <f t="shared" si="3"/>
        <v>0.5714285714285714</v>
      </c>
    </row>
    <row r="26" spans="1:8" ht="20.100000000000001" customHeight="1" thickBot="1" x14ac:dyDescent="0.3">
      <c r="A26" s="69"/>
      <c r="B26" s="24" t="s">
        <v>23</v>
      </c>
      <c r="C26" s="56">
        <v>1.87</v>
      </c>
      <c r="D26" s="56">
        <v>7</v>
      </c>
      <c r="E26" s="54">
        <f t="shared" si="0"/>
        <v>5.6</v>
      </c>
      <c r="F26" s="54">
        <f t="shared" si="1"/>
        <v>3.7299999999999995</v>
      </c>
      <c r="G26" s="25">
        <f t="shared" si="2"/>
        <v>0.33392857142857146</v>
      </c>
      <c r="H26" s="26">
        <f t="shared" si="3"/>
        <v>0.66607142857142854</v>
      </c>
    </row>
    <row r="27" spans="1:8" ht="20.100000000000001" customHeight="1" thickBot="1" x14ac:dyDescent="0.3">
      <c r="A27" s="69"/>
      <c r="B27" s="24" t="s">
        <v>24</v>
      </c>
      <c r="C27" s="56">
        <v>2.5</v>
      </c>
      <c r="D27" s="56">
        <v>7.5</v>
      </c>
      <c r="E27" s="54">
        <f t="shared" si="0"/>
        <v>6</v>
      </c>
      <c r="F27" s="54">
        <f t="shared" si="1"/>
        <v>3.5</v>
      </c>
      <c r="G27" s="25">
        <f t="shared" si="2"/>
        <v>0.41666666666666669</v>
      </c>
      <c r="H27" s="26">
        <f t="shared" si="3"/>
        <v>0.58333333333333337</v>
      </c>
    </row>
    <row r="28" spans="1:8" ht="20.100000000000001" customHeight="1" thickBot="1" x14ac:dyDescent="0.3">
      <c r="A28" s="69"/>
      <c r="B28" s="24" t="s">
        <v>25</v>
      </c>
      <c r="C28" s="56">
        <v>1.64</v>
      </c>
      <c r="D28" s="56">
        <v>7.5</v>
      </c>
      <c r="E28" s="54">
        <f t="shared" si="0"/>
        <v>6</v>
      </c>
      <c r="F28" s="54">
        <f t="shared" si="1"/>
        <v>4.3600000000000003</v>
      </c>
      <c r="G28" s="25">
        <f t="shared" si="2"/>
        <v>0.27333333333333332</v>
      </c>
      <c r="H28" s="26">
        <f t="shared" si="3"/>
        <v>0.72666666666666668</v>
      </c>
    </row>
    <row r="29" spans="1:8" ht="20.100000000000001" customHeight="1" thickBot="1" x14ac:dyDescent="0.3">
      <c r="A29" s="69"/>
      <c r="B29" s="24" t="s">
        <v>26</v>
      </c>
      <c r="C29" s="56">
        <v>1.48</v>
      </c>
      <c r="D29" s="56">
        <v>7.5</v>
      </c>
      <c r="E29" s="54">
        <f t="shared" si="0"/>
        <v>6</v>
      </c>
      <c r="F29" s="54">
        <f t="shared" si="1"/>
        <v>4.5199999999999996</v>
      </c>
      <c r="G29" s="25">
        <f t="shared" si="2"/>
        <v>0.24666666666666667</v>
      </c>
      <c r="H29" s="26">
        <f t="shared" si="3"/>
        <v>0.7533333333333333</v>
      </c>
    </row>
    <row r="30" spans="1:8" ht="20.100000000000001" customHeight="1" thickBot="1" x14ac:dyDescent="0.3">
      <c r="A30" s="69"/>
      <c r="B30" s="24" t="s">
        <v>27</v>
      </c>
      <c r="C30" s="56">
        <v>2.7</v>
      </c>
      <c r="D30" s="56">
        <v>7.5</v>
      </c>
      <c r="E30" s="54">
        <f t="shared" si="0"/>
        <v>6</v>
      </c>
      <c r="F30" s="54">
        <f t="shared" si="1"/>
        <v>3.3</v>
      </c>
      <c r="G30" s="25">
        <f t="shared" si="2"/>
        <v>0.45</v>
      </c>
      <c r="H30" s="26">
        <f t="shared" si="3"/>
        <v>0.54999999999999993</v>
      </c>
    </row>
    <row r="31" spans="1:8" ht="20.100000000000001" customHeight="1" thickBot="1" x14ac:dyDescent="0.3">
      <c r="A31" s="70"/>
      <c r="B31" s="28" t="s">
        <v>28</v>
      </c>
      <c r="C31" s="57">
        <v>1.99</v>
      </c>
      <c r="D31" s="57">
        <v>7.5</v>
      </c>
      <c r="E31" s="58">
        <f t="shared" si="0"/>
        <v>6</v>
      </c>
      <c r="F31" s="58">
        <f t="shared" si="1"/>
        <v>4.01</v>
      </c>
      <c r="G31" s="30">
        <f t="shared" si="2"/>
        <v>0.33166666666666667</v>
      </c>
      <c r="H31" s="31">
        <f t="shared" si="3"/>
        <v>0.66833333333333333</v>
      </c>
    </row>
  </sheetData>
  <autoFilter ref="A11:H31" xr:uid="{00000000-0009-0000-0000-000000000000}"/>
  <mergeCells count="4">
    <mergeCell ref="H6:L6"/>
    <mergeCell ref="H7:L10"/>
    <mergeCell ref="A12:A31"/>
    <mergeCell ref="C3:G6"/>
  </mergeCells>
  <phoneticPr fontId="2" type="noConversion"/>
  <conditionalFormatting sqref="H1:H5 H11:H104857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7:G1048576 G1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W33"/>
  <sheetViews>
    <sheetView showGridLines="0" workbookViewId="0"/>
  </sheetViews>
  <sheetFormatPr defaultColWidth="8.85546875" defaultRowHeight="15" x14ac:dyDescent="0.25"/>
  <cols>
    <col min="1" max="1" width="8.85546875" style="16"/>
    <col min="2" max="2" width="32.85546875" style="16" customWidth="1"/>
    <col min="3" max="4" width="8.85546875" style="17" hidden="1" customWidth="1"/>
    <col min="5" max="6" width="16.140625" style="16" hidden="1" customWidth="1"/>
    <col min="7" max="7" width="10.42578125" style="16" hidden="1" customWidth="1"/>
    <col min="8" max="8" width="14" style="1" customWidth="1"/>
    <col min="9" max="9" width="12.7109375" style="16" customWidth="1"/>
    <col min="10" max="10" width="9.7109375" style="32" customWidth="1"/>
    <col min="11" max="11" width="11.5703125" style="16" customWidth="1"/>
    <col min="12" max="12" width="17.85546875" style="16" customWidth="1"/>
    <col min="13" max="13" width="10.42578125" style="16" customWidth="1"/>
    <col min="14" max="14" width="9" style="16" customWidth="1"/>
    <col min="15" max="23" width="8.85546875" style="16" customWidth="1"/>
    <col min="24" max="16384" width="8.85546875" style="16"/>
  </cols>
  <sheetData>
    <row r="2" spans="1:23" ht="20.100000000000001" customHeight="1" x14ac:dyDescent="0.25">
      <c r="H2" s="62" t="s">
        <v>45</v>
      </c>
      <c r="I2" s="62"/>
      <c r="J2" s="62"/>
      <c r="K2" s="62"/>
    </row>
    <row r="3" spans="1:23" ht="15.95" customHeight="1" x14ac:dyDescent="0.25">
      <c r="H3" s="71" t="s">
        <v>46</v>
      </c>
      <c r="I3" s="71"/>
      <c r="J3" s="71"/>
      <c r="K3" s="71"/>
      <c r="L3" s="71"/>
    </row>
    <row r="4" spans="1:23" x14ac:dyDescent="0.25">
      <c r="H4" s="71"/>
      <c r="I4" s="71"/>
      <c r="J4" s="71"/>
      <c r="K4" s="71"/>
      <c r="L4" s="71"/>
    </row>
    <row r="5" spans="1:23" x14ac:dyDescent="0.25">
      <c r="H5" s="71"/>
      <c r="I5" s="71"/>
      <c r="J5" s="71"/>
      <c r="K5" s="71"/>
      <c r="L5" s="71"/>
    </row>
    <row r="6" spans="1:23" x14ac:dyDescent="0.25">
      <c r="H6" s="71"/>
      <c r="I6" s="71"/>
      <c r="J6" s="71"/>
      <c r="K6" s="71"/>
      <c r="L6" s="71"/>
    </row>
    <row r="9" spans="1:23" ht="15.75" thickBot="1" x14ac:dyDescent="0.3"/>
    <row r="10" spans="1:23" ht="45" x14ac:dyDescent="0.25">
      <c r="A10" s="11" t="s">
        <v>1</v>
      </c>
      <c r="B10" s="12" t="s">
        <v>2</v>
      </c>
      <c r="C10" s="13" t="s">
        <v>29</v>
      </c>
      <c r="D10" s="13" t="s">
        <v>30</v>
      </c>
      <c r="E10" s="12" t="s">
        <v>31</v>
      </c>
      <c r="F10" s="12" t="s">
        <v>32</v>
      </c>
      <c r="G10" s="12" t="s">
        <v>33</v>
      </c>
      <c r="H10" s="59" t="s">
        <v>34</v>
      </c>
      <c r="I10" s="12" t="s">
        <v>8</v>
      </c>
      <c r="J10" s="14" t="s">
        <v>35</v>
      </c>
      <c r="K10" s="12" t="s">
        <v>36</v>
      </c>
      <c r="L10" s="15" t="s">
        <v>37</v>
      </c>
      <c r="S10" s="33"/>
      <c r="T10" s="33" t="s">
        <v>35</v>
      </c>
      <c r="U10" s="33"/>
      <c r="V10" s="33" t="s">
        <v>8</v>
      </c>
    </row>
    <row r="11" spans="1:23" ht="20.100000000000001" customHeight="1" x14ac:dyDescent="0.25">
      <c r="A11" s="69"/>
      <c r="B11" s="34" t="str">
        <f>'1. Basis'!B12</f>
        <v>Gerecht 1</v>
      </c>
      <c r="C11" s="27">
        <f>'1. Basis'!C12</f>
        <v>1.75</v>
      </c>
      <c r="D11" s="27">
        <f>'1. Basis'!D12</f>
        <v>8.5</v>
      </c>
      <c r="E11" s="35">
        <f>D11-(D11*$P$24)</f>
        <v>6.8</v>
      </c>
      <c r="F11" s="35">
        <f>E11-C11</f>
        <v>5.05</v>
      </c>
      <c r="G11" s="36">
        <f>C11/E11</f>
        <v>0.25735294117647062</v>
      </c>
      <c r="H11" s="2">
        <v>1</v>
      </c>
      <c r="I11" s="36">
        <f>(E11-C11)/E11</f>
        <v>0.74264705882352944</v>
      </c>
      <c r="J11" s="51">
        <v>400</v>
      </c>
      <c r="K11" s="72">
        <f>SUM(J11:J30)/COUNT(J11:J30)</f>
        <v>145.5</v>
      </c>
      <c r="L11" s="38">
        <f>J11/$K$11</f>
        <v>2.7491408934707904</v>
      </c>
      <c r="M11" s="39"/>
      <c r="S11" s="33"/>
      <c r="T11" s="40">
        <f>J11</f>
        <v>400</v>
      </c>
      <c r="U11" s="40"/>
      <c r="V11" s="41">
        <f>I11</f>
        <v>0.74264705882352944</v>
      </c>
      <c r="W11" s="42"/>
    </row>
    <row r="12" spans="1:23" ht="20.100000000000001" customHeight="1" x14ac:dyDescent="0.25">
      <c r="A12" s="69"/>
      <c r="B12" s="34" t="str">
        <f>'1. Basis'!B13</f>
        <v xml:space="preserve">Gerecht 2 </v>
      </c>
      <c r="C12" s="27">
        <f>'1. Basis'!C13</f>
        <v>3</v>
      </c>
      <c r="D12" s="27">
        <f>'1. Basis'!D13</f>
        <v>8</v>
      </c>
      <c r="E12" s="35">
        <f t="shared" ref="E12:E30" si="0">D12-(D12*$P$24)</f>
        <v>6.4</v>
      </c>
      <c r="F12" s="35">
        <f t="shared" ref="F12:F30" si="1">E12-C12</f>
        <v>3.4000000000000004</v>
      </c>
      <c r="G12" s="36">
        <f t="shared" ref="G12:G30" si="2">C12/E12</f>
        <v>0.46875</v>
      </c>
      <c r="H12" s="2">
        <v>2</v>
      </c>
      <c r="I12" s="36">
        <f t="shared" ref="I12:I30" si="3">(E12-C12)/E12</f>
        <v>0.53125</v>
      </c>
      <c r="J12" s="51">
        <v>50</v>
      </c>
      <c r="K12" s="72"/>
      <c r="L12" s="38">
        <f t="shared" ref="L12:L30" si="4">J12/$K$11</f>
        <v>0.3436426116838488</v>
      </c>
      <c r="M12" s="39"/>
      <c r="S12" s="33"/>
      <c r="T12" s="40">
        <f t="shared" ref="T12:T30" si="5">J12</f>
        <v>50</v>
      </c>
      <c r="U12" s="40"/>
      <c r="V12" s="41">
        <f t="shared" ref="V12:V30" si="6">I12</f>
        <v>0.53125</v>
      </c>
      <c r="W12" s="42"/>
    </row>
    <row r="13" spans="1:23" ht="20.100000000000001" customHeight="1" x14ac:dyDescent="0.25">
      <c r="A13" s="69"/>
      <c r="B13" s="34" t="str">
        <f>'1. Basis'!B14</f>
        <v>Gerecht 3</v>
      </c>
      <c r="C13" s="27">
        <f>'1. Basis'!C14</f>
        <v>1.8</v>
      </c>
      <c r="D13" s="27">
        <f>'1. Basis'!D14</f>
        <v>6</v>
      </c>
      <c r="E13" s="35">
        <f t="shared" si="0"/>
        <v>4.8</v>
      </c>
      <c r="F13" s="35">
        <f t="shared" si="1"/>
        <v>3</v>
      </c>
      <c r="G13" s="36">
        <f t="shared" si="2"/>
        <v>0.375</v>
      </c>
      <c r="H13" s="2">
        <v>3</v>
      </c>
      <c r="I13" s="36">
        <f t="shared" si="3"/>
        <v>0.625</v>
      </c>
      <c r="J13" s="51">
        <v>120</v>
      </c>
      <c r="K13" s="72"/>
      <c r="L13" s="38">
        <f t="shared" si="4"/>
        <v>0.82474226804123707</v>
      </c>
      <c r="M13" s="39"/>
      <c r="S13" s="33"/>
      <c r="T13" s="40">
        <f t="shared" si="5"/>
        <v>120</v>
      </c>
      <c r="U13" s="40"/>
      <c r="V13" s="41">
        <f t="shared" si="6"/>
        <v>0.625</v>
      </c>
      <c r="W13" s="42"/>
    </row>
    <row r="14" spans="1:23" ht="20.100000000000001" customHeight="1" x14ac:dyDescent="0.25">
      <c r="A14" s="69"/>
      <c r="B14" s="34" t="str">
        <f>'1. Basis'!B15</f>
        <v>Gerecht 4</v>
      </c>
      <c r="C14" s="27">
        <f>'1. Basis'!C15</f>
        <v>1.73</v>
      </c>
      <c r="D14" s="27">
        <f>'1. Basis'!D15</f>
        <v>6</v>
      </c>
      <c r="E14" s="35">
        <f t="shared" si="0"/>
        <v>4.8</v>
      </c>
      <c r="F14" s="35">
        <f t="shared" si="1"/>
        <v>3.07</v>
      </c>
      <c r="G14" s="36">
        <f t="shared" si="2"/>
        <v>0.36041666666666666</v>
      </c>
      <c r="H14" s="2">
        <v>4</v>
      </c>
      <c r="I14" s="36">
        <f t="shared" si="3"/>
        <v>0.63958333333333328</v>
      </c>
      <c r="J14" s="51">
        <v>140</v>
      </c>
      <c r="K14" s="72"/>
      <c r="L14" s="38">
        <f t="shared" si="4"/>
        <v>0.96219931271477666</v>
      </c>
      <c r="M14" s="39"/>
      <c r="S14" s="33"/>
      <c r="T14" s="40">
        <f t="shared" si="5"/>
        <v>140</v>
      </c>
      <c r="U14" s="40"/>
      <c r="V14" s="41">
        <f t="shared" si="6"/>
        <v>0.63958333333333328</v>
      </c>
      <c r="W14" s="42"/>
    </row>
    <row r="15" spans="1:23" ht="20.100000000000001" customHeight="1" x14ac:dyDescent="0.25">
      <c r="A15" s="69"/>
      <c r="B15" s="34" t="str">
        <f>'1. Basis'!B16</f>
        <v>Gerecht 5</v>
      </c>
      <c r="C15" s="27">
        <f>'1. Basis'!C16</f>
        <v>1</v>
      </c>
      <c r="D15" s="27">
        <f>'1. Basis'!D16</f>
        <v>6</v>
      </c>
      <c r="E15" s="35">
        <f t="shared" si="0"/>
        <v>4.8</v>
      </c>
      <c r="F15" s="35">
        <f t="shared" si="1"/>
        <v>3.8</v>
      </c>
      <c r="G15" s="36">
        <f t="shared" si="2"/>
        <v>0.20833333333333334</v>
      </c>
      <c r="H15" s="2">
        <v>5</v>
      </c>
      <c r="I15" s="36">
        <f t="shared" si="3"/>
        <v>0.79166666666666663</v>
      </c>
      <c r="J15" s="51">
        <v>150</v>
      </c>
      <c r="K15" s="72"/>
      <c r="L15" s="38">
        <f t="shared" si="4"/>
        <v>1.0309278350515463</v>
      </c>
      <c r="M15" s="39"/>
      <c r="S15" s="33"/>
      <c r="T15" s="40">
        <f t="shared" si="5"/>
        <v>150</v>
      </c>
      <c r="U15" s="40"/>
      <c r="V15" s="41">
        <f t="shared" si="6"/>
        <v>0.79166666666666663</v>
      </c>
      <c r="W15" s="42"/>
    </row>
    <row r="16" spans="1:23" ht="20.100000000000001" customHeight="1" x14ac:dyDescent="0.25">
      <c r="A16" s="69"/>
      <c r="B16" s="34" t="str">
        <f>'1. Basis'!B17</f>
        <v>Gerecht 6</v>
      </c>
      <c r="C16" s="27">
        <f>'1. Basis'!C17</f>
        <v>1.24</v>
      </c>
      <c r="D16" s="27">
        <f>'1. Basis'!D17</f>
        <v>6.5</v>
      </c>
      <c r="E16" s="35">
        <f t="shared" si="0"/>
        <v>5.2</v>
      </c>
      <c r="F16" s="35">
        <f t="shared" si="1"/>
        <v>3.96</v>
      </c>
      <c r="G16" s="36">
        <f t="shared" si="2"/>
        <v>0.23846153846153845</v>
      </c>
      <c r="H16" s="2">
        <v>6</v>
      </c>
      <c r="I16" s="36">
        <f t="shared" si="3"/>
        <v>0.7615384615384615</v>
      </c>
      <c r="J16" s="51">
        <v>160</v>
      </c>
      <c r="K16" s="72"/>
      <c r="L16" s="38">
        <f t="shared" si="4"/>
        <v>1.0996563573883162</v>
      </c>
      <c r="M16" s="39"/>
      <c r="S16" s="33"/>
      <c r="T16" s="40">
        <f t="shared" si="5"/>
        <v>160</v>
      </c>
      <c r="U16" s="40"/>
      <c r="V16" s="41">
        <f t="shared" si="6"/>
        <v>0.7615384615384615</v>
      </c>
      <c r="W16" s="42"/>
    </row>
    <row r="17" spans="1:23" ht="20.100000000000001" customHeight="1" x14ac:dyDescent="0.25">
      <c r="A17" s="69"/>
      <c r="B17" s="34" t="str">
        <f>'1. Basis'!B18</f>
        <v>Gerecht 7</v>
      </c>
      <c r="C17" s="27">
        <f>'1. Basis'!C18</f>
        <v>1.38</v>
      </c>
      <c r="D17" s="27">
        <f>'1. Basis'!D18</f>
        <v>6.5</v>
      </c>
      <c r="E17" s="35">
        <f t="shared" si="0"/>
        <v>5.2</v>
      </c>
      <c r="F17" s="35">
        <f t="shared" si="1"/>
        <v>3.8200000000000003</v>
      </c>
      <c r="G17" s="36">
        <f t="shared" si="2"/>
        <v>0.26538461538461533</v>
      </c>
      <c r="H17" s="2">
        <v>7</v>
      </c>
      <c r="I17" s="36">
        <f t="shared" si="3"/>
        <v>0.73461538461538467</v>
      </c>
      <c r="J17" s="51">
        <v>180</v>
      </c>
      <c r="K17" s="72"/>
      <c r="L17" s="38">
        <f t="shared" si="4"/>
        <v>1.2371134020618557</v>
      </c>
      <c r="M17" s="39"/>
      <c r="S17" s="33"/>
      <c r="T17" s="40">
        <f t="shared" si="5"/>
        <v>180</v>
      </c>
      <c r="U17" s="40"/>
      <c r="V17" s="41">
        <f t="shared" si="6"/>
        <v>0.73461538461538467</v>
      </c>
      <c r="W17" s="42"/>
    </row>
    <row r="18" spans="1:23" ht="20.100000000000001" customHeight="1" x14ac:dyDescent="0.25">
      <c r="A18" s="69"/>
      <c r="B18" s="34" t="str">
        <f>'1. Basis'!B19</f>
        <v>Gerecht 8</v>
      </c>
      <c r="C18" s="27">
        <f>'1. Basis'!C19</f>
        <v>1</v>
      </c>
      <c r="D18" s="27">
        <f>'1. Basis'!D19</f>
        <v>6.5</v>
      </c>
      <c r="E18" s="35">
        <f t="shared" si="0"/>
        <v>5.2</v>
      </c>
      <c r="F18" s="35">
        <f t="shared" si="1"/>
        <v>4.2</v>
      </c>
      <c r="G18" s="36">
        <f t="shared" si="2"/>
        <v>0.19230769230769229</v>
      </c>
      <c r="H18" s="2">
        <v>8</v>
      </c>
      <c r="I18" s="36">
        <f t="shared" si="3"/>
        <v>0.80769230769230771</v>
      </c>
      <c r="J18" s="51">
        <v>200</v>
      </c>
      <c r="K18" s="72"/>
      <c r="L18" s="38">
        <f t="shared" si="4"/>
        <v>1.3745704467353952</v>
      </c>
      <c r="M18" s="39"/>
      <c r="S18" s="33"/>
      <c r="T18" s="40">
        <f t="shared" si="5"/>
        <v>200</v>
      </c>
      <c r="U18" s="40"/>
      <c r="V18" s="41">
        <f t="shared" si="6"/>
        <v>0.80769230769230771</v>
      </c>
      <c r="W18" s="42"/>
    </row>
    <row r="19" spans="1:23" ht="20.100000000000001" customHeight="1" x14ac:dyDescent="0.25">
      <c r="A19" s="69"/>
      <c r="B19" s="34" t="str">
        <f>'1. Basis'!B20</f>
        <v>Gerecht 9</v>
      </c>
      <c r="C19" s="27">
        <f>'1. Basis'!C20</f>
        <v>1.78</v>
      </c>
      <c r="D19" s="27">
        <f>'1. Basis'!D20</f>
        <v>6.5</v>
      </c>
      <c r="E19" s="35">
        <f t="shared" si="0"/>
        <v>5.2</v>
      </c>
      <c r="F19" s="35">
        <f t="shared" si="1"/>
        <v>3.42</v>
      </c>
      <c r="G19" s="36">
        <f t="shared" si="2"/>
        <v>0.34230769230769231</v>
      </c>
      <c r="H19" s="2">
        <v>9</v>
      </c>
      <c r="I19" s="36">
        <f t="shared" si="3"/>
        <v>0.65769230769230769</v>
      </c>
      <c r="J19" s="51">
        <v>180</v>
      </c>
      <c r="K19" s="72"/>
      <c r="L19" s="38">
        <f t="shared" si="4"/>
        <v>1.2371134020618557</v>
      </c>
      <c r="M19" s="39"/>
      <c r="S19" s="33"/>
      <c r="T19" s="40">
        <f t="shared" si="5"/>
        <v>180</v>
      </c>
      <c r="U19" s="40"/>
      <c r="V19" s="41">
        <f t="shared" si="6"/>
        <v>0.65769230769230769</v>
      </c>
      <c r="W19" s="42"/>
    </row>
    <row r="20" spans="1:23" ht="20.100000000000001" customHeight="1" x14ac:dyDescent="0.25">
      <c r="A20" s="69"/>
      <c r="B20" s="34" t="str">
        <f>'1. Basis'!B21</f>
        <v>Gerecht 10</v>
      </c>
      <c r="C20" s="27">
        <f>'1. Basis'!C21</f>
        <v>1.7</v>
      </c>
      <c r="D20" s="27">
        <f>'1. Basis'!D21</f>
        <v>6.5</v>
      </c>
      <c r="E20" s="35">
        <f t="shared" si="0"/>
        <v>5.2</v>
      </c>
      <c r="F20" s="35">
        <f t="shared" si="1"/>
        <v>3.5</v>
      </c>
      <c r="G20" s="36">
        <f t="shared" si="2"/>
        <v>0.32692307692307693</v>
      </c>
      <c r="H20" s="2">
        <v>10</v>
      </c>
      <c r="I20" s="36">
        <f t="shared" si="3"/>
        <v>0.67307692307692302</v>
      </c>
      <c r="J20" s="51">
        <v>160</v>
      </c>
      <c r="K20" s="72"/>
      <c r="L20" s="38">
        <f t="shared" si="4"/>
        <v>1.0996563573883162</v>
      </c>
      <c r="M20" s="39"/>
      <c r="S20" s="33"/>
      <c r="T20" s="40">
        <f t="shared" si="5"/>
        <v>160</v>
      </c>
      <c r="U20" s="40"/>
      <c r="V20" s="41">
        <f t="shared" si="6"/>
        <v>0.67307692307692302</v>
      </c>
      <c r="W20" s="42"/>
    </row>
    <row r="21" spans="1:23" ht="20.100000000000001" customHeight="1" x14ac:dyDescent="0.25">
      <c r="A21" s="69"/>
      <c r="B21" s="34" t="str">
        <f>'1. Basis'!B22</f>
        <v>Gerecht 11</v>
      </c>
      <c r="C21" s="27">
        <f>'1. Basis'!C22</f>
        <v>1.4</v>
      </c>
      <c r="D21" s="27">
        <f>'1. Basis'!D22</f>
        <v>7</v>
      </c>
      <c r="E21" s="35">
        <f t="shared" si="0"/>
        <v>5.6</v>
      </c>
      <c r="F21" s="35">
        <f t="shared" si="1"/>
        <v>4.1999999999999993</v>
      </c>
      <c r="G21" s="36">
        <f t="shared" si="2"/>
        <v>0.25</v>
      </c>
      <c r="H21" s="2">
        <v>11</v>
      </c>
      <c r="I21" s="36">
        <f t="shared" si="3"/>
        <v>0.74999999999999989</v>
      </c>
      <c r="J21" s="51">
        <v>150</v>
      </c>
      <c r="K21" s="72"/>
      <c r="L21" s="38">
        <f t="shared" si="4"/>
        <v>1.0309278350515463</v>
      </c>
      <c r="M21" s="39"/>
      <c r="S21" s="33"/>
      <c r="T21" s="40">
        <f t="shared" si="5"/>
        <v>150</v>
      </c>
      <c r="U21" s="40"/>
      <c r="V21" s="41">
        <f t="shared" si="6"/>
        <v>0.74999999999999989</v>
      </c>
      <c r="W21" s="42"/>
    </row>
    <row r="22" spans="1:23" ht="20.100000000000001" customHeight="1" x14ac:dyDescent="0.25">
      <c r="A22" s="69"/>
      <c r="B22" s="34" t="str">
        <f>'1. Basis'!B23</f>
        <v>Gerecht 12</v>
      </c>
      <c r="C22" s="27">
        <f>'1. Basis'!C23</f>
        <v>1.89</v>
      </c>
      <c r="D22" s="27">
        <f>'1. Basis'!D23</f>
        <v>7</v>
      </c>
      <c r="E22" s="35">
        <f t="shared" si="0"/>
        <v>5.6</v>
      </c>
      <c r="F22" s="35">
        <f t="shared" si="1"/>
        <v>3.71</v>
      </c>
      <c r="G22" s="36">
        <f t="shared" si="2"/>
        <v>0.33750000000000002</v>
      </c>
      <c r="H22" s="2">
        <v>12</v>
      </c>
      <c r="I22" s="36">
        <f t="shared" si="3"/>
        <v>0.66250000000000009</v>
      </c>
      <c r="J22" s="51">
        <v>140</v>
      </c>
      <c r="K22" s="72"/>
      <c r="L22" s="38">
        <f t="shared" si="4"/>
        <v>0.96219931271477666</v>
      </c>
      <c r="M22" s="39"/>
      <c r="S22" s="33"/>
      <c r="T22" s="40">
        <f t="shared" si="5"/>
        <v>140</v>
      </c>
      <c r="U22" s="40"/>
      <c r="V22" s="41">
        <f t="shared" si="6"/>
        <v>0.66250000000000009</v>
      </c>
      <c r="W22" s="42"/>
    </row>
    <row r="23" spans="1:23" ht="20.100000000000001" customHeight="1" x14ac:dyDescent="0.25">
      <c r="A23" s="69"/>
      <c r="B23" s="34" t="str">
        <f>'1. Basis'!B24</f>
        <v>Gerecht 13</v>
      </c>
      <c r="C23" s="27">
        <f>'1. Basis'!C24</f>
        <v>2.2000000000000002</v>
      </c>
      <c r="D23" s="27">
        <f>'1. Basis'!D24</f>
        <v>7</v>
      </c>
      <c r="E23" s="35">
        <f t="shared" si="0"/>
        <v>5.6</v>
      </c>
      <c r="F23" s="35">
        <f t="shared" si="1"/>
        <v>3.3999999999999995</v>
      </c>
      <c r="G23" s="36">
        <f t="shared" si="2"/>
        <v>0.3928571428571429</v>
      </c>
      <c r="H23" s="2">
        <v>13</v>
      </c>
      <c r="I23" s="36">
        <f t="shared" si="3"/>
        <v>0.6071428571428571</v>
      </c>
      <c r="J23" s="51">
        <v>130</v>
      </c>
      <c r="K23" s="72"/>
      <c r="L23" s="38">
        <f t="shared" si="4"/>
        <v>0.89347079037800692</v>
      </c>
      <c r="M23" s="39"/>
      <c r="S23" s="33"/>
      <c r="T23" s="40">
        <f t="shared" si="5"/>
        <v>130</v>
      </c>
      <c r="U23" s="40"/>
      <c r="V23" s="41">
        <f t="shared" si="6"/>
        <v>0.6071428571428571</v>
      </c>
      <c r="W23" s="42"/>
    </row>
    <row r="24" spans="1:23" ht="20.100000000000001" customHeight="1" x14ac:dyDescent="0.25">
      <c r="A24" s="69"/>
      <c r="B24" s="34" t="str">
        <f>'1. Basis'!B25</f>
        <v>Gerecht 14</v>
      </c>
      <c r="C24" s="27">
        <f>'1. Basis'!C25</f>
        <v>2.4</v>
      </c>
      <c r="D24" s="27">
        <f>'1. Basis'!D25</f>
        <v>7</v>
      </c>
      <c r="E24" s="35">
        <f t="shared" si="0"/>
        <v>5.6</v>
      </c>
      <c r="F24" s="35">
        <f t="shared" si="1"/>
        <v>3.1999999999999997</v>
      </c>
      <c r="G24" s="36">
        <f t="shared" si="2"/>
        <v>0.4285714285714286</v>
      </c>
      <c r="H24" s="2">
        <v>14</v>
      </c>
      <c r="I24" s="36">
        <f t="shared" si="3"/>
        <v>0.5714285714285714</v>
      </c>
      <c r="J24" s="51">
        <v>120</v>
      </c>
      <c r="K24" s="72"/>
      <c r="L24" s="38">
        <f t="shared" si="4"/>
        <v>0.82474226804123707</v>
      </c>
      <c r="M24" s="39"/>
      <c r="O24" s="18" t="s">
        <v>0</v>
      </c>
      <c r="P24" s="19">
        <v>0.2</v>
      </c>
      <c r="Q24" s="18"/>
      <c r="S24" s="33"/>
      <c r="T24" s="40">
        <f t="shared" si="5"/>
        <v>120</v>
      </c>
      <c r="U24" s="40"/>
      <c r="V24" s="41">
        <f t="shared" si="6"/>
        <v>0.5714285714285714</v>
      </c>
      <c r="W24" s="42"/>
    </row>
    <row r="25" spans="1:23" ht="20.100000000000001" customHeight="1" x14ac:dyDescent="0.25">
      <c r="A25" s="69"/>
      <c r="B25" s="34" t="str">
        <f>'1. Basis'!B26</f>
        <v>Gerecht 15</v>
      </c>
      <c r="C25" s="27">
        <f>'1. Basis'!C26</f>
        <v>1.87</v>
      </c>
      <c r="D25" s="27">
        <f>'1. Basis'!D26</f>
        <v>7</v>
      </c>
      <c r="E25" s="35">
        <f t="shared" si="0"/>
        <v>5.6</v>
      </c>
      <c r="F25" s="35">
        <f t="shared" si="1"/>
        <v>3.7299999999999995</v>
      </c>
      <c r="G25" s="36">
        <f t="shared" si="2"/>
        <v>0.33392857142857146</v>
      </c>
      <c r="H25" s="2">
        <v>15</v>
      </c>
      <c r="I25" s="36">
        <f t="shared" si="3"/>
        <v>0.66607142857142854</v>
      </c>
      <c r="J25" s="51">
        <v>110</v>
      </c>
      <c r="K25" s="72"/>
      <c r="L25" s="38">
        <f t="shared" si="4"/>
        <v>0.75601374570446733</v>
      </c>
      <c r="M25" s="39"/>
      <c r="S25" s="33"/>
      <c r="T25" s="40">
        <f t="shared" si="5"/>
        <v>110</v>
      </c>
      <c r="U25" s="40"/>
      <c r="V25" s="41">
        <f t="shared" si="6"/>
        <v>0.66607142857142854</v>
      </c>
      <c r="W25" s="42"/>
    </row>
    <row r="26" spans="1:23" ht="20.100000000000001" customHeight="1" x14ac:dyDescent="0.25">
      <c r="A26" s="69"/>
      <c r="B26" s="34" t="str">
        <f>'1. Basis'!B27</f>
        <v>Gerecht 16</v>
      </c>
      <c r="C26" s="27">
        <f>'1. Basis'!C27</f>
        <v>2.5</v>
      </c>
      <c r="D26" s="27">
        <f>'1. Basis'!D27</f>
        <v>7.5</v>
      </c>
      <c r="E26" s="35">
        <f t="shared" si="0"/>
        <v>6</v>
      </c>
      <c r="F26" s="35">
        <f t="shared" si="1"/>
        <v>3.5</v>
      </c>
      <c r="G26" s="36">
        <f t="shared" si="2"/>
        <v>0.41666666666666669</v>
      </c>
      <c r="H26" s="2">
        <v>16</v>
      </c>
      <c r="I26" s="36">
        <f t="shared" si="3"/>
        <v>0.58333333333333337</v>
      </c>
      <c r="J26" s="51">
        <v>100</v>
      </c>
      <c r="K26" s="72"/>
      <c r="L26" s="38">
        <f t="shared" si="4"/>
        <v>0.6872852233676976</v>
      </c>
      <c r="M26" s="39"/>
      <c r="S26" s="33"/>
      <c r="T26" s="40">
        <f t="shared" si="5"/>
        <v>100</v>
      </c>
      <c r="U26" s="40"/>
      <c r="V26" s="41">
        <f t="shared" si="6"/>
        <v>0.58333333333333337</v>
      </c>
      <c r="W26" s="42"/>
    </row>
    <row r="27" spans="1:23" ht="20.100000000000001" customHeight="1" x14ac:dyDescent="0.25">
      <c r="A27" s="69"/>
      <c r="B27" s="34" t="str">
        <f>'1. Basis'!B28</f>
        <v>Gerecht 17</v>
      </c>
      <c r="C27" s="27">
        <f>'1. Basis'!C28</f>
        <v>1.64</v>
      </c>
      <c r="D27" s="27">
        <f>'1. Basis'!D28</f>
        <v>7.5</v>
      </c>
      <c r="E27" s="35">
        <f t="shared" si="0"/>
        <v>6</v>
      </c>
      <c r="F27" s="35">
        <f t="shared" si="1"/>
        <v>4.3600000000000003</v>
      </c>
      <c r="G27" s="36">
        <f t="shared" si="2"/>
        <v>0.27333333333333332</v>
      </c>
      <c r="H27" s="2">
        <v>17</v>
      </c>
      <c r="I27" s="36">
        <f t="shared" si="3"/>
        <v>0.72666666666666668</v>
      </c>
      <c r="J27" s="51">
        <v>90</v>
      </c>
      <c r="K27" s="72"/>
      <c r="L27" s="38">
        <f t="shared" si="4"/>
        <v>0.61855670103092786</v>
      </c>
      <c r="M27" s="39"/>
      <c r="S27" s="33"/>
      <c r="T27" s="40">
        <f t="shared" si="5"/>
        <v>90</v>
      </c>
      <c r="U27" s="40"/>
      <c r="V27" s="41">
        <f t="shared" si="6"/>
        <v>0.72666666666666668</v>
      </c>
      <c r="W27" s="42"/>
    </row>
    <row r="28" spans="1:23" ht="20.100000000000001" customHeight="1" x14ac:dyDescent="0.25">
      <c r="A28" s="69"/>
      <c r="B28" s="34" t="str">
        <f>'1. Basis'!B29</f>
        <v>Gerecht 18</v>
      </c>
      <c r="C28" s="27">
        <f>'1. Basis'!C29</f>
        <v>1.48</v>
      </c>
      <c r="D28" s="27">
        <f>'1. Basis'!D29</f>
        <v>7.5</v>
      </c>
      <c r="E28" s="35">
        <f t="shared" si="0"/>
        <v>6</v>
      </c>
      <c r="F28" s="35">
        <f t="shared" si="1"/>
        <v>4.5199999999999996</v>
      </c>
      <c r="G28" s="36">
        <f t="shared" si="2"/>
        <v>0.24666666666666667</v>
      </c>
      <c r="H28" s="2">
        <v>18</v>
      </c>
      <c r="I28" s="36">
        <f t="shared" si="3"/>
        <v>0.7533333333333333</v>
      </c>
      <c r="J28" s="51">
        <v>100</v>
      </c>
      <c r="K28" s="72"/>
      <c r="L28" s="38">
        <f t="shared" si="4"/>
        <v>0.6872852233676976</v>
      </c>
      <c r="M28" s="39"/>
      <c r="S28" s="33"/>
      <c r="T28" s="40">
        <f t="shared" si="5"/>
        <v>100</v>
      </c>
      <c r="U28" s="40"/>
      <c r="V28" s="41">
        <f t="shared" si="6"/>
        <v>0.7533333333333333</v>
      </c>
      <c r="W28" s="42"/>
    </row>
    <row r="29" spans="1:23" ht="20.100000000000001" customHeight="1" x14ac:dyDescent="0.25">
      <c r="A29" s="69"/>
      <c r="B29" s="34" t="str">
        <f>'1. Basis'!B30</f>
        <v>Gerecht 19</v>
      </c>
      <c r="C29" s="27">
        <f>'1. Basis'!C30</f>
        <v>2.7</v>
      </c>
      <c r="D29" s="27">
        <f>'1. Basis'!D30</f>
        <v>7.5</v>
      </c>
      <c r="E29" s="35">
        <f t="shared" si="0"/>
        <v>6</v>
      </c>
      <c r="F29" s="35">
        <f t="shared" si="1"/>
        <v>3.3</v>
      </c>
      <c r="G29" s="36">
        <f t="shared" si="2"/>
        <v>0.45</v>
      </c>
      <c r="H29" s="2">
        <v>19</v>
      </c>
      <c r="I29" s="36">
        <f t="shared" si="3"/>
        <v>0.54999999999999993</v>
      </c>
      <c r="J29" s="51">
        <v>110</v>
      </c>
      <c r="K29" s="72"/>
      <c r="L29" s="38">
        <f t="shared" si="4"/>
        <v>0.75601374570446733</v>
      </c>
      <c r="M29" s="39"/>
      <c r="S29" s="33"/>
      <c r="T29" s="40">
        <f t="shared" si="5"/>
        <v>110</v>
      </c>
      <c r="U29" s="40"/>
      <c r="V29" s="41">
        <f t="shared" si="6"/>
        <v>0.54999999999999993</v>
      </c>
      <c r="W29" s="42"/>
    </row>
    <row r="30" spans="1:23" ht="20.100000000000001" customHeight="1" thickBot="1" x14ac:dyDescent="0.3">
      <c r="A30" s="70"/>
      <c r="B30" s="43" t="str">
        <f>'1. Basis'!B31</f>
        <v>Gerecht 20</v>
      </c>
      <c r="C30" s="29">
        <f>'1. Basis'!C31</f>
        <v>1.99</v>
      </c>
      <c r="D30" s="29">
        <f>'1. Basis'!D31</f>
        <v>7.5</v>
      </c>
      <c r="E30" s="44">
        <f t="shared" si="0"/>
        <v>6</v>
      </c>
      <c r="F30" s="44">
        <f t="shared" si="1"/>
        <v>4.01</v>
      </c>
      <c r="G30" s="45">
        <f t="shared" si="2"/>
        <v>0.33166666666666667</v>
      </c>
      <c r="H30" s="3">
        <v>20</v>
      </c>
      <c r="I30" s="45">
        <f t="shared" si="3"/>
        <v>0.66833333333333333</v>
      </c>
      <c r="J30" s="52">
        <v>120</v>
      </c>
      <c r="K30" s="73"/>
      <c r="L30" s="47">
        <f t="shared" si="4"/>
        <v>0.82474226804123707</v>
      </c>
      <c r="M30" s="39"/>
      <c r="S30" s="33"/>
      <c r="T30" s="40">
        <f t="shared" si="5"/>
        <v>120</v>
      </c>
      <c r="U30" s="40"/>
      <c r="V30" s="41">
        <f t="shared" si="6"/>
        <v>0.66833333333333333</v>
      </c>
      <c r="W30" s="42"/>
    </row>
    <row r="31" spans="1:23" x14ac:dyDescent="0.25">
      <c r="S31" s="33"/>
      <c r="T31" s="33"/>
      <c r="U31" s="33"/>
      <c r="V31" s="33"/>
    </row>
    <row r="32" spans="1:23" x14ac:dyDescent="0.25">
      <c r="S32" s="33"/>
      <c r="T32" s="33"/>
      <c r="U32" s="33"/>
      <c r="V32" s="33"/>
    </row>
    <row r="33" spans="2:9" x14ac:dyDescent="0.25">
      <c r="B33" s="16" t="s">
        <v>38</v>
      </c>
      <c r="H33" s="16" t="s">
        <v>39</v>
      </c>
      <c r="I33" s="48">
        <f>MAX(I11:I30)</f>
        <v>0.80769230769230771</v>
      </c>
    </row>
  </sheetData>
  <mergeCells count="3">
    <mergeCell ref="A11:A30"/>
    <mergeCell ref="K11:K30"/>
    <mergeCell ref="H3:L6"/>
  </mergeCells>
  <conditionalFormatting sqref="K31:M1048576 K10:M10 M11:M30 I1 I7:I1048576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0:H10 G31:H32 G11:G30 G34:H1048576 G33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11:L3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F2:M6"/>
  <sheetViews>
    <sheetView showGridLines="0" zoomScaleNormal="100" workbookViewId="0"/>
  </sheetViews>
  <sheetFormatPr defaultColWidth="8.85546875" defaultRowHeight="15" x14ac:dyDescent="0.2"/>
  <cols>
    <col min="1" max="16384" width="8.85546875" style="50"/>
  </cols>
  <sheetData>
    <row r="2" spans="6:13" ht="20.100000000000001" customHeight="1" x14ac:dyDescent="0.2">
      <c r="F2" s="62" t="s">
        <v>49</v>
      </c>
      <c r="G2" s="62"/>
      <c r="H2" s="62"/>
      <c r="I2" s="62"/>
      <c r="J2" s="16"/>
      <c r="K2" s="62"/>
      <c r="L2" s="62"/>
      <c r="M2" s="62"/>
    </row>
    <row r="3" spans="6:13" ht="15.95" customHeight="1" x14ac:dyDescent="0.2">
      <c r="F3" s="71" t="s">
        <v>48</v>
      </c>
      <c r="G3" s="71"/>
      <c r="H3" s="71"/>
      <c r="I3" s="71"/>
      <c r="J3" s="71"/>
      <c r="K3" s="71"/>
      <c r="L3" s="71"/>
      <c r="M3" s="71"/>
    </row>
    <row r="4" spans="6:13" x14ac:dyDescent="0.2">
      <c r="F4" s="71"/>
      <c r="G4" s="71"/>
      <c r="H4" s="71"/>
      <c r="I4" s="71"/>
      <c r="J4" s="71"/>
      <c r="K4" s="71"/>
      <c r="L4" s="71"/>
      <c r="M4" s="71"/>
    </row>
    <row r="5" spans="6:13" x14ac:dyDescent="0.2">
      <c r="F5" s="71"/>
      <c r="G5" s="71"/>
      <c r="H5" s="71"/>
      <c r="I5" s="71"/>
      <c r="J5" s="71"/>
      <c r="K5" s="71"/>
      <c r="L5" s="71"/>
      <c r="M5" s="71"/>
    </row>
    <row r="6" spans="6:13" x14ac:dyDescent="0.2">
      <c r="F6" s="71"/>
      <c r="G6" s="71"/>
      <c r="H6" s="71"/>
      <c r="I6" s="71"/>
      <c r="J6" s="71"/>
      <c r="K6" s="71"/>
      <c r="L6" s="71"/>
      <c r="M6" s="71"/>
    </row>
  </sheetData>
  <mergeCells count="1">
    <mergeCell ref="F3:M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X29"/>
  <sheetViews>
    <sheetView showGridLines="0" workbookViewId="0">
      <selection activeCell="B5" sqref="B5"/>
    </sheetView>
  </sheetViews>
  <sheetFormatPr defaultColWidth="8.85546875" defaultRowHeight="15" x14ac:dyDescent="0.25"/>
  <cols>
    <col min="1" max="1" width="8.85546875" style="16"/>
    <col min="2" max="2" width="29.140625" style="16" customWidth="1"/>
    <col min="3" max="4" width="8.85546875" style="17" hidden="1" customWidth="1"/>
    <col min="5" max="6" width="16.140625" style="16" hidden="1" customWidth="1"/>
    <col min="7" max="7" width="10.42578125" style="16" hidden="1" customWidth="1"/>
    <col min="8" max="8" width="12.7109375" style="16" customWidth="1"/>
    <col min="9" max="9" width="12" style="32" customWidth="1"/>
    <col min="10" max="10" width="17.28515625" style="16" customWidth="1"/>
    <col min="11" max="13" width="17.85546875" style="16" customWidth="1"/>
    <col min="14" max="14" width="10.42578125" style="16" hidden="1" customWidth="1"/>
    <col min="15" max="15" width="9" style="16" hidden="1" customWidth="1"/>
    <col min="16" max="24" width="0" style="16" hidden="1" customWidth="1"/>
    <col min="25" max="16384" width="8.85546875" style="16"/>
  </cols>
  <sheetData>
    <row r="2" spans="1:24" ht="20.100000000000001" customHeight="1" x14ac:dyDescent="0.25">
      <c r="H2" s="62" t="s">
        <v>51</v>
      </c>
      <c r="I2" s="62"/>
      <c r="J2" s="62"/>
      <c r="K2" s="62"/>
    </row>
    <row r="3" spans="1:24" ht="15.95" customHeight="1" x14ac:dyDescent="0.25">
      <c r="H3" s="71" t="s">
        <v>50</v>
      </c>
      <c r="I3" s="71"/>
      <c r="J3" s="71"/>
      <c r="K3" s="71"/>
      <c r="L3" s="71"/>
    </row>
    <row r="4" spans="1:24" x14ac:dyDescent="0.25">
      <c r="H4" s="71"/>
      <c r="I4" s="71"/>
      <c r="J4" s="71"/>
      <c r="K4" s="71"/>
      <c r="L4" s="71"/>
    </row>
    <row r="5" spans="1:24" x14ac:dyDescent="0.25">
      <c r="H5" s="71"/>
      <c r="I5" s="71"/>
      <c r="J5" s="71"/>
      <c r="K5" s="71"/>
      <c r="L5" s="71"/>
    </row>
    <row r="6" spans="1:24" x14ac:dyDescent="0.25">
      <c r="H6" s="71"/>
      <c r="I6" s="71"/>
      <c r="J6" s="71"/>
      <c r="K6" s="71"/>
      <c r="L6" s="71"/>
    </row>
    <row r="8" spans="1:24" ht="15.75" thickBot="1" x14ac:dyDescent="0.3"/>
    <row r="9" spans="1:24" ht="33.950000000000003" customHeight="1" x14ac:dyDescent="0.25">
      <c r="A9" s="7" t="s">
        <v>1</v>
      </c>
      <c r="B9" s="8" t="s">
        <v>2</v>
      </c>
      <c r="C9" s="9" t="s">
        <v>29</v>
      </c>
      <c r="D9" s="9" t="s">
        <v>30</v>
      </c>
      <c r="E9" s="8" t="s">
        <v>31</v>
      </c>
      <c r="F9" s="8" t="s">
        <v>32</v>
      </c>
      <c r="G9" s="8" t="s">
        <v>33</v>
      </c>
      <c r="H9" s="8" t="s">
        <v>8</v>
      </c>
      <c r="I9" s="10" t="s">
        <v>35</v>
      </c>
      <c r="J9" s="61" t="s">
        <v>40</v>
      </c>
      <c r="K9" s="4"/>
      <c r="L9" s="4"/>
      <c r="M9" s="4"/>
      <c r="U9" s="16" t="s">
        <v>41</v>
      </c>
      <c r="W9" s="16" t="s">
        <v>42</v>
      </c>
    </row>
    <row r="10" spans="1:24" ht="20.100000000000001" customHeight="1" x14ac:dyDescent="0.25">
      <c r="A10" s="69"/>
      <c r="B10" s="34" t="str">
        <f>'1. Basis'!B12</f>
        <v>Gerecht 1</v>
      </c>
      <c r="C10" s="27">
        <f>'1. Basis'!C12</f>
        <v>1.75</v>
      </c>
      <c r="D10" s="27">
        <f>'1. Basis'!D12</f>
        <v>8.5</v>
      </c>
      <c r="E10" s="35">
        <f>D10-(D10*$Q$23)</f>
        <v>6.8</v>
      </c>
      <c r="F10" s="35">
        <f>E10-C10</f>
        <v>5.05</v>
      </c>
      <c r="G10" s="36">
        <f>C10/E10</f>
        <v>0.25735294117647062</v>
      </c>
      <c r="H10" s="36">
        <f>(E10-C10)/E10</f>
        <v>0.74264705882352944</v>
      </c>
      <c r="I10" s="37">
        <f>'2. Verkoop Volumes'!J11</f>
        <v>400</v>
      </c>
      <c r="J10" s="5">
        <v>5</v>
      </c>
      <c r="K10" s="39"/>
      <c r="L10" s="39"/>
      <c r="M10" s="39"/>
      <c r="N10" s="39"/>
      <c r="U10" s="49">
        <f>I10</f>
        <v>400</v>
      </c>
      <c r="V10" s="49"/>
      <c r="W10" s="42">
        <f>H10</f>
        <v>0.74264705882352944</v>
      </c>
      <c r="X10" s="42"/>
    </row>
    <row r="11" spans="1:24" ht="20.100000000000001" customHeight="1" x14ac:dyDescent="0.25">
      <c r="A11" s="69"/>
      <c r="B11" s="34" t="str">
        <f>'1. Basis'!B13</f>
        <v xml:space="preserve">Gerecht 2 </v>
      </c>
      <c r="C11" s="27">
        <f>'1. Basis'!C13</f>
        <v>3</v>
      </c>
      <c r="D11" s="27">
        <f>'1. Basis'!D13</f>
        <v>8</v>
      </c>
      <c r="E11" s="35">
        <f t="shared" ref="E11:E29" si="0">D11-(D11*$Q$23)</f>
        <v>6.4</v>
      </c>
      <c r="F11" s="35">
        <f t="shared" ref="F11:F29" si="1">E11-C11</f>
        <v>3.4000000000000004</v>
      </c>
      <c r="G11" s="36">
        <f t="shared" ref="G11:G29" si="2">C11/E11</f>
        <v>0.46875</v>
      </c>
      <c r="H11" s="36">
        <f t="shared" ref="H11:H29" si="3">(E11-C11)/E11</f>
        <v>0.53125</v>
      </c>
      <c r="I11" s="37">
        <f>'2. Verkoop Volumes'!J12</f>
        <v>50</v>
      </c>
      <c r="J11" s="5">
        <v>4</v>
      </c>
      <c r="K11" s="39"/>
      <c r="L11" s="39"/>
      <c r="M11" s="39"/>
      <c r="N11" s="39"/>
      <c r="U11" s="49">
        <f t="shared" ref="U11:U29" si="4">I11</f>
        <v>50</v>
      </c>
      <c r="V11" s="49"/>
      <c r="W11" s="42">
        <f t="shared" ref="W11:W29" si="5">H11</f>
        <v>0.53125</v>
      </c>
      <c r="X11" s="42"/>
    </row>
    <row r="12" spans="1:24" ht="20.100000000000001" customHeight="1" x14ac:dyDescent="0.25">
      <c r="A12" s="69"/>
      <c r="B12" s="34" t="str">
        <f>'1. Basis'!B14</f>
        <v>Gerecht 3</v>
      </c>
      <c r="C12" s="27">
        <f>'1. Basis'!C14</f>
        <v>1.8</v>
      </c>
      <c r="D12" s="27">
        <f>'1. Basis'!D14</f>
        <v>6</v>
      </c>
      <c r="E12" s="35">
        <f t="shared" si="0"/>
        <v>4.8</v>
      </c>
      <c r="F12" s="35">
        <f t="shared" si="1"/>
        <v>3</v>
      </c>
      <c r="G12" s="36">
        <f t="shared" si="2"/>
        <v>0.375</v>
      </c>
      <c r="H12" s="36">
        <f t="shared" si="3"/>
        <v>0.625</v>
      </c>
      <c r="I12" s="37">
        <f>'2. Verkoop Volumes'!J13</f>
        <v>120</v>
      </c>
      <c r="J12" s="5">
        <v>1</v>
      </c>
      <c r="K12" s="39"/>
      <c r="L12" s="39"/>
      <c r="M12" s="39"/>
      <c r="N12" s="39"/>
      <c r="U12" s="49">
        <f t="shared" si="4"/>
        <v>120</v>
      </c>
      <c r="V12" s="49"/>
      <c r="W12" s="42">
        <f t="shared" si="5"/>
        <v>0.625</v>
      </c>
      <c r="X12" s="42"/>
    </row>
    <row r="13" spans="1:24" ht="20.100000000000001" customHeight="1" x14ac:dyDescent="0.25">
      <c r="A13" s="69"/>
      <c r="B13" s="34" t="str">
        <f>'1. Basis'!B15</f>
        <v>Gerecht 4</v>
      </c>
      <c r="C13" s="27">
        <f>'1. Basis'!C15</f>
        <v>1.73</v>
      </c>
      <c r="D13" s="27">
        <f>'1. Basis'!D15</f>
        <v>6</v>
      </c>
      <c r="E13" s="35">
        <f t="shared" si="0"/>
        <v>4.8</v>
      </c>
      <c r="F13" s="35">
        <f t="shared" si="1"/>
        <v>3.07</v>
      </c>
      <c r="G13" s="36">
        <f t="shared" si="2"/>
        <v>0.36041666666666666</v>
      </c>
      <c r="H13" s="36">
        <f t="shared" si="3"/>
        <v>0.63958333333333328</v>
      </c>
      <c r="I13" s="37">
        <f>'2. Verkoop Volumes'!J14</f>
        <v>140</v>
      </c>
      <c r="J13" s="5">
        <v>3</v>
      </c>
      <c r="K13" s="39"/>
      <c r="L13" s="39"/>
      <c r="M13" s="39"/>
      <c r="N13" s="39"/>
      <c r="U13" s="49">
        <f t="shared" si="4"/>
        <v>140</v>
      </c>
      <c r="V13" s="49"/>
      <c r="W13" s="42">
        <f t="shared" si="5"/>
        <v>0.63958333333333328</v>
      </c>
      <c r="X13" s="42"/>
    </row>
    <row r="14" spans="1:24" ht="20.100000000000001" customHeight="1" x14ac:dyDescent="0.25">
      <c r="A14" s="69"/>
      <c r="B14" s="34" t="str">
        <f>'1. Basis'!B16</f>
        <v>Gerecht 5</v>
      </c>
      <c r="C14" s="27">
        <f>'1. Basis'!C16</f>
        <v>1</v>
      </c>
      <c r="D14" s="27">
        <f>'1. Basis'!D16</f>
        <v>6</v>
      </c>
      <c r="E14" s="35">
        <f t="shared" si="0"/>
        <v>4.8</v>
      </c>
      <c r="F14" s="35">
        <f t="shared" si="1"/>
        <v>3.8</v>
      </c>
      <c r="G14" s="36">
        <f t="shared" si="2"/>
        <v>0.20833333333333334</v>
      </c>
      <c r="H14" s="36">
        <f t="shared" si="3"/>
        <v>0.79166666666666663</v>
      </c>
      <c r="I14" s="37">
        <f>'2. Verkoop Volumes'!J15</f>
        <v>150</v>
      </c>
      <c r="J14" s="5">
        <v>4</v>
      </c>
      <c r="K14" s="39"/>
      <c r="L14" s="39"/>
      <c r="M14" s="39"/>
      <c r="N14" s="39"/>
      <c r="U14" s="49">
        <f t="shared" si="4"/>
        <v>150</v>
      </c>
      <c r="V14" s="49"/>
      <c r="W14" s="42">
        <f t="shared" si="5"/>
        <v>0.79166666666666663</v>
      </c>
      <c r="X14" s="42"/>
    </row>
    <row r="15" spans="1:24" ht="20.100000000000001" customHeight="1" x14ac:dyDescent="0.25">
      <c r="A15" s="69"/>
      <c r="B15" s="34" t="str">
        <f>'1. Basis'!B17</f>
        <v>Gerecht 6</v>
      </c>
      <c r="C15" s="27">
        <f>'1. Basis'!C17</f>
        <v>1.24</v>
      </c>
      <c r="D15" s="27">
        <f>'1. Basis'!D17</f>
        <v>6.5</v>
      </c>
      <c r="E15" s="35">
        <f t="shared" si="0"/>
        <v>5.2</v>
      </c>
      <c r="F15" s="35">
        <f t="shared" si="1"/>
        <v>3.96</v>
      </c>
      <c r="G15" s="36">
        <f t="shared" si="2"/>
        <v>0.23846153846153845</v>
      </c>
      <c r="H15" s="36">
        <f t="shared" si="3"/>
        <v>0.7615384615384615</v>
      </c>
      <c r="I15" s="37">
        <f>'2. Verkoop Volumes'!J16</f>
        <v>160</v>
      </c>
      <c r="J15" s="5">
        <v>2</v>
      </c>
      <c r="K15" s="39"/>
      <c r="L15" s="39"/>
      <c r="M15" s="39"/>
      <c r="N15" s="39"/>
      <c r="U15" s="49">
        <f t="shared" si="4"/>
        <v>160</v>
      </c>
      <c r="V15" s="49"/>
      <c r="W15" s="42">
        <f t="shared" si="5"/>
        <v>0.7615384615384615</v>
      </c>
      <c r="X15" s="42"/>
    </row>
    <row r="16" spans="1:24" ht="20.100000000000001" customHeight="1" x14ac:dyDescent="0.25">
      <c r="A16" s="69"/>
      <c r="B16" s="34" t="str">
        <f>'1. Basis'!B18</f>
        <v>Gerecht 7</v>
      </c>
      <c r="C16" s="27">
        <f>'1. Basis'!C18</f>
        <v>1.38</v>
      </c>
      <c r="D16" s="27">
        <f>'1. Basis'!D18</f>
        <v>6.5</v>
      </c>
      <c r="E16" s="35">
        <f t="shared" si="0"/>
        <v>5.2</v>
      </c>
      <c r="F16" s="35">
        <f t="shared" si="1"/>
        <v>3.8200000000000003</v>
      </c>
      <c r="G16" s="36">
        <f t="shared" si="2"/>
        <v>0.26538461538461533</v>
      </c>
      <c r="H16" s="36">
        <f t="shared" si="3"/>
        <v>0.73461538461538467</v>
      </c>
      <c r="I16" s="37">
        <f>'2. Verkoop Volumes'!J17</f>
        <v>180</v>
      </c>
      <c r="J16" s="5">
        <v>2</v>
      </c>
      <c r="K16" s="39"/>
      <c r="L16" s="39"/>
      <c r="M16" s="39"/>
      <c r="N16" s="39"/>
      <c r="U16" s="49">
        <f t="shared" si="4"/>
        <v>180</v>
      </c>
      <c r="V16" s="49"/>
      <c r="W16" s="42">
        <f t="shared" si="5"/>
        <v>0.73461538461538467</v>
      </c>
      <c r="X16" s="42"/>
    </row>
    <row r="17" spans="1:24" ht="20.100000000000001" customHeight="1" x14ac:dyDescent="0.25">
      <c r="A17" s="69"/>
      <c r="B17" s="34" t="str">
        <f>'1. Basis'!B19</f>
        <v>Gerecht 8</v>
      </c>
      <c r="C17" s="27">
        <f>'1. Basis'!C19</f>
        <v>1</v>
      </c>
      <c r="D17" s="27">
        <f>'1. Basis'!D19</f>
        <v>6.5</v>
      </c>
      <c r="E17" s="35">
        <f t="shared" si="0"/>
        <v>5.2</v>
      </c>
      <c r="F17" s="35">
        <f t="shared" si="1"/>
        <v>4.2</v>
      </c>
      <c r="G17" s="36">
        <f t="shared" si="2"/>
        <v>0.19230769230769229</v>
      </c>
      <c r="H17" s="36">
        <f t="shared" si="3"/>
        <v>0.80769230769230771</v>
      </c>
      <c r="I17" s="37">
        <f>'2. Verkoop Volumes'!J18</f>
        <v>200</v>
      </c>
      <c r="J17" s="5">
        <v>1</v>
      </c>
      <c r="K17" s="39"/>
      <c r="L17" s="39"/>
      <c r="M17" s="39"/>
      <c r="N17" s="39"/>
      <c r="U17" s="49">
        <f t="shared" si="4"/>
        <v>200</v>
      </c>
      <c r="V17" s="49"/>
      <c r="W17" s="42">
        <f t="shared" si="5"/>
        <v>0.80769230769230771</v>
      </c>
      <c r="X17" s="42"/>
    </row>
    <row r="18" spans="1:24" ht="20.100000000000001" customHeight="1" x14ac:dyDescent="0.25">
      <c r="A18" s="69"/>
      <c r="B18" s="34" t="str">
        <f>'1. Basis'!B20</f>
        <v>Gerecht 9</v>
      </c>
      <c r="C18" s="27">
        <f>'1. Basis'!C20</f>
        <v>1.78</v>
      </c>
      <c r="D18" s="27">
        <f>'1. Basis'!D20</f>
        <v>6.5</v>
      </c>
      <c r="E18" s="35">
        <f t="shared" si="0"/>
        <v>5.2</v>
      </c>
      <c r="F18" s="35">
        <f t="shared" si="1"/>
        <v>3.42</v>
      </c>
      <c r="G18" s="36">
        <f t="shared" si="2"/>
        <v>0.34230769230769231</v>
      </c>
      <c r="H18" s="36">
        <f t="shared" si="3"/>
        <v>0.65769230769230769</v>
      </c>
      <c r="I18" s="37">
        <f>'2. Verkoop Volumes'!J19</f>
        <v>180</v>
      </c>
      <c r="J18" s="5">
        <v>5</v>
      </c>
      <c r="K18" s="39"/>
      <c r="L18" s="39"/>
      <c r="M18" s="39"/>
      <c r="N18" s="39"/>
      <c r="U18" s="49">
        <f t="shared" si="4"/>
        <v>180</v>
      </c>
      <c r="V18" s="49"/>
      <c r="W18" s="42">
        <f t="shared" si="5"/>
        <v>0.65769230769230769</v>
      </c>
      <c r="X18" s="42"/>
    </row>
    <row r="19" spans="1:24" ht="20.100000000000001" customHeight="1" x14ac:dyDescent="0.25">
      <c r="A19" s="69"/>
      <c r="B19" s="34" t="str">
        <f>'1. Basis'!B21</f>
        <v>Gerecht 10</v>
      </c>
      <c r="C19" s="27">
        <f>'1. Basis'!C21</f>
        <v>1.7</v>
      </c>
      <c r="D19" s="27">
        <f>'1. Basis'!D21</f>
        <v>6.5</v>
      </c>
      <c r="E19" s="35">
        <f t="shared" si="0"/>
        <v>5.2</v>
      </c>
      <c r="F19" s="35">
        <f t="shared" si="1"/>
        <v>3.5</v>
      </c>
      <c r="G19" s="36">
        <f t="shared" si="2"/>
        <v>0.32692307692307693</v>
      </c>
      <c r="H19" s="36">
        <f t="shared" si="3"/>
        <v>0.67307692307692302</v>
      </c>
      <c r="I19" s="37">
        <f>'2. Verkoop Volumes'!J20</f>
        <v>160</v>
      </c>
      <c r="J19" s="5">
        <v>3</v>
      </c>
      <c r="K19" s="39"/>
      <c r="L19" s="39"/>
      <c r="M19" s="39"/>
      <c r="N19" s="39"/>
      <c r="U19" s="49">
        <f t="shared" si="4"/>
        <v>160</v>
      </c>
      <c r="V19" s="49"/>
      <c r="W19" s="42">
        <f t="shared" si="5"/>
        <v>0.67307692307692302</v>
      </c>
      <c r="X19" s="42"/>
    </row>
    <row r="20" spans="1:24" ht="20.100000000000001" customHeight="1" x14ac:dyDescent="0.25">
      <c r="A20" s="69"/>
      <c r="B20" s="34" t="str">
        <f>'1. Basis'!B22</f>
        <v>Gerecht 11</v>
      </c>
      <c r="C20" s="27">
        <f>'1. Basis'!C22</f>
        <v>1.4</v>
      </c>
      <c r="D20" s="27">
        <f>'1. Basis'!D22</f>
        <v>7</v>
      </c>
      <c r="E20" s="35">
        <f t="shared" si="0"/>
        <v>5.6</v>
      </c>
      <c r="F20" s="35">
        <f t="shared" si="1"/>
        <v>4.1999999999999993</v>
      </c>
      <c r="G20" s="36">
        <f t="shared" si="2"/>
        <v>0.25</v>
      </c>
      <c r="H20" s="36">
        <f t="shared" si="3"/>
        <v>0.74999999999999989</v>
      </c>
      <c r="I20" s="37">
        <f>'2. Verkoop Volumes'!J21</f>
        <v>150</v>
      </c>
      <c r="J20" s="5">
        <v>4</v>
      </c>
      <c r="K20" s="39"/>
      <c r="L20" s="39"/>
      <c r="M20" s="39"/>
      <c r="N20" s="39"/>
      <c r="U20" s="49">
        <f t="shared" si="4"/>
        <v>150</v>
      </c>
      <c r="V20" s="49"/>
      <c r="W20" s="42">
        <f t="shared" si="5"/>
        <v>0.74999999999999989</v>
      </c>
      <c r="X20" s="42"/>
    </row>
    <row r="21" spans="1:24" ht="20.100000000000001" customHeight="1" x14ac:dyDescent="0.25">
      <c r="A21" s="69"/>
      <c r="B21" s="34" t="str">
        <f>'1. Basis'!B23</f>
        <v>Gerecht 12</v>
      </c>
      <c r="C21" s="27">
        <f>'1. Basis'!C23</f>
        <v>1.89</v>
      </c>
      <c r="D21" s="27">
        <f>'1. Basis'!D23</f>
        <v>7</v>
      </c>
      <c r="E21" s="35">
        <f t="shared" si="0"/>
        <v>5.6</v>
      </c>
      <c r="F21" s="35">
        <f t="shared" si="1"/>
        <v>3.71</v>
      </c>
      <c r="G21" s="36">
        <f t="shared" si="2"/>
        <v>0.33750000000000002</v>
      </c>
      <c r="H21" s="36">
        <f t="shared" si="3"/>
        <v>0.66250000000000009</v>
      </c>
      <c r="I21" s="37">
        <f>'2. Verkoop Volumes'!J22</f>
        <v>140</v>
      </c>
      <c r="J21" s="5">
        <v>2</v>
      </c>
      <c r="K21" s="39"/>
      <c r="L21" s="39"/>
      <c r="M21" s="39"/>
      <c r="N21" s="39"/>
      <c r="U21" s="49">
        <f t="shared" si="4"/>
        <v>140</v>
      </c>
      <c r="V21" s="49"/>
      <c r="W21" s="42">
        <f t="shared" si="5"/>
        <v>0.66250000000000009</v>
      </c>
      <c r="X21" s="42"/>
    </row>
    <row r="22" spans="1:24" ht="20.100000000000001" customHeight="1" x14ac:dyDescent="0.25">
      <c r="A22" s="69"/>
      <c r="B22" s="34" t="str">
        <f>'1. Basis'!B24</f>
        <v>Gerecht 13</v>
      </c>
      <c r="C22" s="27">
        <f>'1. Basis'!C24</f>
        <v>2.2000000000000002</v>
      </c>
      <c r="D22" s="27">
        <f>'1. Basis'!D24</f>
        <v>7</v>
      </c>
      <c r="E22" s="35">
        <f t="shared" si="0"/>
        <v>5.6</v>
      </c>
      <c r="F22" s="35">
        <f t="shared" si="1"/>
        <v>3.3999999999999995</v>
      </c>
      <c r="G22" s="36">
        <f t="shared" si="2"/>
        <v>0.3928571428571429</v>
      </c>
      <c r="H22" s="36">
        <f t="shared" si="3"/>
        <v>0.6071428571428571</v>
      </c>
      <c r="I22" s="37">
        <f>'2. Verkoop Volumes'!J23</f>
        <v>130</v>
      </c>
      <c r="J22" s="5">
        <v>2</v>
      </c>
      <c r="K22" s="39"/>
      <c r="L22" s="39"/>
      <c r="M22" s="39"/>
      <c r="N22" s="39"/>
      <c r="U22" s="49">
        <f t="shared" si="4"/>
        <v>130</v>
      </c>
      <c r="V22" s="49"/>
      <c r="W22" s="42">
        <f t="shared" si="5"/>
        <v>0.6071428571428571</v>
      </c>
      <c r="X22" s="42"/>
    </row>
    <row r="23" spans="1:24" ht="20.100000000000001" customHeight="1" x14ac:dyDescent="0.25">
      <c r="A23" s="69"/>
      <c r="B23" s="34" t="str">
        <f>'1. Basis'!B25</f>
        <v>Gerecht 14</v>
      </c>
      <c r="C23" s="27">
        <f>'1. Basis'!C25</f>
        <v>2.4</v>
      </c>
      <c r="D23" s="27">
        <f>'1. Basis'!D25</f>
        <v>7</v>
      </c>
      <c r="E23" s="35">
        <f t="shared" si="0"/>
        <v>5.6</v>
      </c>
      <c r="F23" s="35">
        <f t="shared" si="1"/>
        <v>3.1999999999999997</v>
      </c>
      <c r="G23" s="36">
        <f t="shared" si="2"/>
        <v>0.4285714285714286</v>
      </c>
      <c r="H23" s="36">
        <f t="shared" si="3"/>
        <v>0.5714285714285714</v>
      </c>
      <c r="I23" s="37">
        <f>'2. Verkoop Volumes'!J24</f>
        <v>120</v>
      </c>
      <c r="J23" s="5">
        <v>1</v>
      </c>
      <c r="K23" s="39"/>
      <c r="L23" s="39"/>
      <c r="M23" s="39"/>
      <c r="N23" s="39"/>
      <c r="P23" s="18" t="s">
        <v>43</v>
      </c>
      <c r="Q23" s="19">
        <v>0.2</v>
      </c>
      <c r="R23" s="18"/>
      <c r="U23" s="49">
        <f t="shared" si="4"/>
        <v>120</v>
      </c>
      <c r="V23" s="49"/>
      <c r="W23" s="42">
        <f t="shared" si="5"/>
        <v>0.5714285714285714</v>
      </c>
      <c r="X23" s="42"/>
    </row>
    <row r="24" spans="1:24" ht="20.100000000000001" customHeight="1" x14ac:dyDescent="0.25">
      <c r="A24" s="69"/>
      <c r="B24" s="34" t="str">
        <f>'1. Basis'!B26</f>
        <v>Gerecht 15</v>
      </c>
      <c r="C24" s="27">
        <f>'1. Basis'!C26</f>
        <v>1.87</v>
      </c>
      <c r="D24" s="27">
        <f>'1. Basis'!D26</f>
        <v>7</v>
      </c>
      <c r="E24" s="35">
        <f t="shared" si="0"/>
        <v>5.6</v>
      </c>
      <c r="F24" s="35">
        <f t="shared" si="1"/>
        <v>3.7299999999999995</v>
      </c>
      <c r="G24" s="36">
        <f t="shared" si="2"/>
        <v>0.33392857142857146</v>
      </c>
      <c r="H24" s="36">
        <f t="shared" si="3"/>
        <v>0.66607142857142854</v>
      </c>
      <c r="I24" s="37">
        <f>'2. Verkoop Volumes'!J25</f>
        <v>110</v>
      </c>
      <c r="J24" s="5">
        <v>5</v>
      </c>
      <c r="K24" s="39"/>
      <c r="L24" s="39"/>
      <c r="M24" s="39"/>
      <c r="N24" s="39"/>
      <c r="U24" s="49">
        <f t="shared" si="4"/>
        <v>110</v>
      </c>
      <c r="V24" s="49"/>
      <c r="W24" s="42">
        <f t="shared" si="5"/>
        <v>0.66607142857142854</v>
      </c>
      <c r="X24" s="42"/>
    </row>
    <row r="25" spans="1:24" ht="20.100000000000001" customHeight="1" x14ac:dyDescent="0.25">
      <c r="A25" s="69"/>
      <c r="B25" s="34" t="str">
        <f>'1. Basis'!B27</f>
        <v>Gerecht 16</v>
      </c>
      <c r="C25" s="27">
        <f>'1. Basis'!C27</f>
        <v>2.5</v>
      </c>
      <c r="D25" s="27">
        <f>'1. Basis'!D27</f>
        <v>7.5</v>
      </c>
      <c r="E25" s="35">
        <f t="shared" si="0"/>
        <v>6</v>
      </c>
      <c r="F25" s="35">
        <f t="shared" si="1"/>
        <v>3.5</v>
      </c>
      <c r="G25" s="36">
        <f t="shared" si="2"/>
        <v>0.41666666666666669</v>
      </c>
      <c r="H25" s="36">
        <f t="shared" si="3"/>
        <v>0.58333333333333337</v>
      </c>
      <c r="I25" s="37">
        <f>'2. Verkoop Volumes'!J26</f>
        <v>100</v>
      </c>
      <c r="J25" s="5">
        <v>3</v>
      </c>
      <c r="K25" s="39"/>
      <c r="L25" s="39"/>
      <c r="M25" s="39"/>
      <c r="N25" s="39"/>
      <c r="U25" s="49">
        <f t="shared" si="4"/>
        <v>100</v>
      </c>
      <c r="V25" s="49"/>
      <c r="W25" s="42">
        <f t="shared" si="5"/>
        <v>0.58333333333333337</v>
      </c>
      <c r="X25" s="42"/>
    </row>
    <row r="26" spans="1:24" ht="20.100000000000001" customHeight="1" x14ac:dyDescent="0.25">
      <c r="A26" s="69"/>
      <c r="B26" s="34" t="str">
        <f>'1. Basis'!B28</f>
        <v>Gerecht 17</v>
      </c>
      <c r="C26" s="27">
        <f>'1. Basis'!C28</f>
        <v>1.64</v>
      </c>
      <c r="D26" s="27">
        <f>'1. Basis'!D28</f>
        <v>7.5</v>
      </c>
      <c r="E26" s="35">
        <f t="shared" si="0"/>
        <v>6</v>
      </c>
      <c r="F26" s="35">
        <f t="shared" si="1"/>
        <v>4.3600000000000003</v>
      </c>
      <c r="G26" s="36">
        <f t="shared" si="2"/>
        <v>0.27333333333333332</v>
      </c>
      <c r="H26" s="36">
        <f t="shared" si="3"/>
        <v>0.72666666666666668</v>
      </c>
      <c r="I26" s="37">
        <f>'2. Verkoop Volumes'!J27</f>
        <v>90</v>
      </c>
      <c r="J26" s="5">
        <v>4</v>
      </c>
      <c r="K26" s="39"/>
      <c r="L26" s="39"/>
      <c r="M26" s="39"/>
      <c r="N26" s="39"/>
      <c r="U26" s="49">
        <f t="shared" si="4"/>
        <v>90</v>
      </c>
      <c r="V26" s="49"/>
      <c r="W26" s="42">
        <f t="shared" si="5"/>
        <v>0.72666666666666668</v>
      </c>
      <c r="X26" s="42"/>
    </row>
    <row r="27" spans="1:24" ht="20.100000000000001" customHeight="1" x14ac:dyDescent="0.25">
      <c r="A27" s="69"/>
      <c r="B27" s="34" t="str">
        <f>'1. Basis'!B29</f>
        <v>Gerecht 18</v>
      </c>
      <c r="C27" s="27">
        <f>'1. Basis'!C29</f>
        <v>1.48</v>
      </c>
      <c r="D27" s="27">
        <f>'1. Basis'!D29</f>
        <v>7.5</v>
      </c>
      <c r="E27" s="35">
        <f t="shared" si="0"/>
        <v>6</v>
      </c>
      <c r="F27" s="35">
        <f t="shared" si="1"/>
        <v>4.5199999999999996</v>
      </c>
      <c r="G27" s="36">
        <f t="shared" si="2"/>
        <v>0.24666666666666667</v>
      </c>
      <c r="H27" s="36">
        <f t="shared" si="3"/>
        <v>0.7533333333333333</v>
      </c>
      <c r="I27" s="37">
        <f>'2. Verkoop Volumes'!J28</f>
        <v>100</v>
      </c>
      <c r="J27" s="5">
        <v>3</v>
      </c>
      <c r="K27" s="39"/>
      <c r="L27" s="39"/>
      <c r="M27" s="39"/>
      <c r="N27" s="39"/>
      <c r="U27" s="49">
        <f t="shared" si="4"/>
        <v>100</v>
      </c>
      <c r="V27" s="49"/>
      <c r="W27" s="42">
        <f t="shared" si="5"/>
        <v>0.7533333333333333</v>
      </c>
      <c r="X27" s="42"/>
    </row>
    <row r="28" spans="1:24" ht="20.100000000000001" customHeight="1" x14ac:dyDescent="0.25">
      <c r="A28" s="69"/>
      <c r="B28" s="34" t="str">
        <f>'1. Basis'!B30</f>
        <v>Gerecht 19</v>
      </c>
      <c r="C28" s="27">
        <f>'1. Basis'!C30</f>
        <v>2.7</v>
      </c>
      <c r="D28" s="27">
        <f>'1. Basis'!D30</f>
        <v>7.5</v>
      </c>
      <c r="E28" s="35">
        <f t="shared" si="0"/>
        <v>6</v>
      </c>
      <c r="F28" s="35">
        <f t="shared" si="1"/>
        <v>3.3</v>
      </c>
      <c r="G28" s="36">
        <f t="shared" si="2"/>
        <v>0.45</v>
      </c>
      <c r="H28" s="36">
        <f t="shared" si="3"/>
        <v>0.54999999999999993</v>
      </c>
      <c r="I28" s="37">
        <f>'2. Verkoop Volumes'!J29</f>
        <v>110</v>
      </c>
      <c r="J28" s="5">
        <v>5</v>
      </c>
      <c r="K28" s="39"/>
      <c r="L28" s="39"/>
      <c r="M28" s="39"/>
      <c r="N28" s="39"/>
      <c r="U28" s="49">
        <f t="shared" si="4"/>
        <v>110</v>
      </c>
      <c r="V28" s="49"/>
      <c r="W28" s="42">
        <f t="shared" si="5"/>
        <v>0.54999999999999993</v>
      </c>
      <c r="X28" s="42"/>
    </row>
    <row r="29" spans="1:24" ht="20.100000000000001" customHeight="1" thickBot="1" x14ac:dyDescent="0.3">
      <c r="A29" s="70"/>
      <c r="B29" s="43" t="str">
        <f>'1. Basis'!B31</f>
        <v>Gerecht 20</v>
      </c>
      <c r="C29" s="29">
        <f>'1. Basis'!C31</f>
        <v>1.99</v>
      </c>
      <c r="D29" s="29">
        <f>'1. Basis'!D31</f>
        <v>7.5</v>
      </c>
      <c r="E29" s="44">
        <f t="shared" si="0"/>
        <v>6</v>
      </c>
      <c r="F29" s="44">
        <f t="shared" si="1"/>
        <v>4.01</v>
      </c>
      <c r="G29" s="45">
        <f t="shared" si="2"/>
        <v>0.33166666666666667</v>
      </c>
      <c r="H29" s="45">
        <f t="shared" si="3"/>
        <v>0.66833333333333333</v>
      </c>
      <c r="I29" s="46">
        <f>'2. Verkoop Volumes'!J30</f>
        <v>120</v>
      </c>
      <c r="J29" s="6">
        <v>1</v>
      </c>
      <c r="K29" s="39"/>
      <c r="L29" s="39"/>
      <c r="M29" s="39"/>
      <c r="N29" s="39"/>
      <c r="U29" s="49">
        <f t="shared" si="4"/>
        <v>120</v>
      </c>
      <c r="V29" s="49"/>
      <c r="W29" s="42">
        <f t="shared" si="5"/>
        <v>0.66833333333333333</v>
      </c>
      <c r="X29" s="42"/>
    </row>
  </sheetData>
  <mergeCells count="2">
    <mergeCell ref="A10:A29"/>
    <mergeCell ref="H3:L6"/>
  </mergeCells>
  <conditionalFormatting sqref="N10:N29 J30:N1048576 J9:N9 H1:H3 H7:H1048576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:G104857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0:J29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E38981466752439E4E8425AEAA6A04" ma:contentTypeVersion="11" ma:contentTypeDescription="Create a new document." ma:contentTypeScope="" ma:versionID="522c7f1a20f8f82f066f4fdb7cfba223">
  <xsd:schema xmlns:xsd="http://www.w3.org/2001/XMLSchema" xmlns:xs="http://www.w3.org/2001/XMLSchema" xmlns:p="http://schemas.microsoft.com/office/2006/metadata/properties" xmlns:ns2="9ee4cd32-7a35-43a2-acea-8f6de449dfeb" xmlns:ns3="94322a42-092a-4cbc-94c3-72943959cce5" targetNamespace="http://schemas.microsoft.com/office/2006/metadata/properties" ma:root="true" ma:fieldsID="88ff653409eebe8f0e4e733f319fbb66" ns2:_="" ns3:_="">
    <xsd:import namespace="9ee4cd32-7a35-43a2-acea-8f6de449dfeb"/>
    <xsd:import namespace="94322a42-092a-4cbc-94c3-72943959cce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e4cd32-7a35-43a2-acea-8f6de449df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322a42-092a-4cbc-94c3-72943959cce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D76E5B2-E6C4-4306-9034-BE5D955606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e4cd32-7a35-43a2-acea-8f6de449dfeb"/>
    <ds:schemaRef ds:uri="94322a42-092a-4cbc-94c3-72943959cc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C60DC1A-1204-4947-9EFA-9A057AC8616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093309-F9D1-4937-8401-589B78E1E8F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1. Basis</vt:lpstr>
      <vt:lpstr>2. Verkoop Volumes</vt:lpstr>
      <vt:lpstr>3. StarDog</vt:lpstr>
      <vt:lpstr>4. Complexiteit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Hall, Alex</dc:creator>
  <cp:keywords/>
  <dc:description/>
  <cp:lastModifiedBy>Gately, Lynn</cp:lastModifiedBy>
  <cp:revision/>
  <dcterms:created xsi:type="dcterms:W3CDTF">2020-06-05T07:32:07Z</dcterms:created>
  <dcterms:modified xsi:type="dcterms:W3CDTF">2022-02-24T17:14:20Z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0x010100B2E38981466752439E4E8425AEAA6A04</vt:lpwstr>
  </property>
</Properties>
</file>